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E:\Yukon_1\Banyan\McQuesten\AurexMcQuesten_Drilling\AM_Drilling_2023\2023_Drilling_Logs\"/>
    </mc:Choice>
  </mc:AlternateContent>
  <xr:revisionPtr revIDLastSave="0" documentId="13_ncr:1_{18375957-BFD7-4D6B-AAB4-665059993E3D}" xr6:coauthVersionLast="47" xr6:coauthVersionMax="47" xr10:uidLastSave="{00000000-0000-0000-0000-000000000000}"/>
  <bookViews>
    <workbookView xWindow="28680" yWindow="-120" windowWidth="29040" windowHeight="15720" tabRatio="796" activeTab="10" xr2:uid="{00000000-000D-0000-FFFF-FFFF00000000}"/>
  </bookViews>
  <sheets>
    <sheet name="Hole_ID" sheetId="16" r:id="rId1"/>
    <sheet name="Geotech" sheetId="17" r:id="rId2"/>
    <sheet name="Box_Log" sheetId="18" r:id="rId3"/>
    <sheet name="Density" sheetId="19" r:id="rId4"/>
    <sheet name="Sub-Intervals" sheetId="20" r:id="rId5"/>
    <sheet name="Lithology" sheetId="22" r:id="rId6"/>
    <sheet name="Samples" sheetId="23" r:id="rId7"/>
    <sheet name="Structure" sheetId="1" r:id="rId8"/>
    <sheet name="Structure_Notes" sheetId="10" r:id="rId9"/>
    <sheet name="Lith_Codes_2023" sheetId="27" r:id="rId10"/>
    <sheet name="Drop-down Menus" sheetId="25" r:id="rId11"/>
    <sheet name="StereoOptions" sheetId="9" state="hidden" r:id="rId12"/>
    <sheet name="Plan" sheetId="12" state="hidden" r:id="rId13"/>
    <sheet name="EW_C_Section" sheetId="13" state="hidden" r:id="rId14"/>
    <sheet name="NS_C_Section" sheetId="14" state="hidden" r:id="rId15"/>
  </sheets>
  <definedNames>
    <definedName name="_xlnm._FilterDatabase" localSheetId="3" hidden="1">Density!$A$2:$H$2</definedName>
    <definedName name="_xlnm._FilterDatabase" localSheetId="5" hidden="1">Lithology!$A$3:$F$107</definedName>
    <definedName name="_xlnm._FilterDatabase" localSheetId="7" hidden="1">Structure!$A$4:$AB$600</definedName>
    <definedName name="_xlnm._FilterDatabase" localSheetId="4" hidden="1">'Sub-Intervals'!$H$6:$J$35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9" i="22" l="1"/>
  <c r="A110" i="22"/>
  <c r="A111" i="22"/>
  <c r="A112" i="22"/>
  <c r="A114" i="22"/>
  <c r="A115" i="22"/>
  <c r="A116" i="22"/>
  <c r="A108" i="22"/>
  <c r="B280" i="20"/>
  <c r="B281" i="20"/>
  <c r="B282" i="20"/>
  <c r="B283" i="20"/>
  <c r="B284" i="20"/>
  <c r="B285" i="20"/>
  <c r="B286" i="20"/>
  <c r="B287" i="20"/>
  <c r="B288" i="20"/>
  <c r="B289" i="20"/>
  <c r="B290" i="20"/>
  <c r="B291" i="20"/>
  <c r="B292" i="20"/>
  <c r="B293" i="20"/>
  <c r="B294" i="20"/>
  <c r="B295" i="20"/>
  <c r="B296" i="20"/>
  <c r="B297" i="20"/>
  <c r="B298" i="20"/>
  <c r="B299" i="20"/>
  <c r="B300" i="20"/>
  <c r="B301" i="20"/>
  <c r="B302" i="20"/>
  <c r="B303" i="20"/>
  <c r="B304" i="20"/>
  <c r="B305" i="20"/>
  <c r="B306" i="20"/>
  <c r="B307" i="20"/>
  <c r="B308" i="20"/>
  <c r="A281" i="17"/>
  <c r="C281" i="17" s="1"/>
  <c r="H281" i="17" s="1"/>
  <c r="A282" i="17"/>
  <c r="A285" i="20" s="1"/>
  <c r="A283" i="17"/>
  <c r="C283" i="17" s="1"/>
  <c r="H283" i="17" s="1"/>
  <c r="A284" i="17"/>
  <c r="A287" i="20" s="1"/>
  <c r="A285" i="17"/>
  <c r="C285" i="17" s="1"/>
  <c r="H285" i="17" s="1"/>
  <c r="A286" i="17"/>
  <c r="A289" i="20" s="1"/>
  <c r="A287" i="17"/>
  <c r="C287" i="17" s="1"/>
  <c r="H287" i="17" s="1"/>
  <c r="A288" i="17"/>
  <c r="A291" i="20" s="1"/>
  <c r="A289" i="17"/>
  <c r="C289" i="17" s="1"/>
  <c r="H289" i="17" s="1"/>
  <c r="A290" i="17"/>
  <c r="A293" i="20" s="1"/>
  <c r="A291" i="17"/>
  <c r="C291" i="17" s="1"/>
  <c r="H291" i="17" s="1"/>
  <c r="A292" i="17"/>
  <c r="C292" i="17" s="1"/>
  <c r="H292" i="17" s="1"/>
  <c r="A293" i="17"/>
  <c r="C293" i="17" s="1"/>
  <c r="H293" i="17" s="1"/>
  <c r="A294" i="17"/>
  <c r="C294" i="17" s="1"/>
  <c r="H294" i="17" s="1"/>
  <c r="A295" i="17"/>
  <c r="C295" i="17" s="1"/>
  <c r="H295" i="17" s="1"/>
  <c r="A296" i="17"/>
  <c r="C296" i="17" s="1"/>
  <c r="H296" i="17" s="1"/>
  <c r="A297" i="17"/>
  <c r="C297" i="17" s="1"/>
  <c r="H297" i="17" s="1"/>
  <c r="A298" i="17"/>
  <c r="A301" i="20" s="1"/>
  <c r="A299" i="17"/>
  <c r="C299" i="17" s="1"/>
  <c r="H299" i="17" s="1"/>
  <c r="B301" i="1"/>
  <c r="B300" i="1"/>
  <c r="B252" i="20"/>
  <c r="B253" i="20"/>
  <c r="B254" i="20"/>
  <c r="B255" i="20"/>
  <c r="B256" i="20"/>
  <c r="B257" i="20"/>
  <c r="B258" i="20"/>
  <c r="B259" i="20"/>
  <c r="B260" i="20"/>
  <c r="B261" i="20"/>
  <c r="B262" i="20"/>
  <c r="B263" i="20"/>
  <c r="B264" i="20"/>
  <c r="B265" i="20"/>
  <c r="B266" i="20"/>
  <c r="B267" i="20"/>
  <c r="B268" i="20"/>
  <c r="B269" i="20"/>
  <c r="B270" i="20"/>
  <c r="B271" i="20"/>
  <c r="B272" i="20"/>
  <c r="B273" i="20"/>
  <c r="B274" i="20"/>
  <c r="B275" i="20"/>
  <c r="B276" i="20"/>
  <c r="B277" i="20"/>
  <c r="B278" i="20"/>
  <c r="B279" i="20"/>
  <c r="D495" i="23"/>
  <c r="D496" i="23"/>
  <c r="A86" i="22"/>
  <c r="B291" i="1"/>
  <c r="A284" i="20"/>
  <c r="A286" i="20"/>
  <c r="A288" i="20"/>
  <c r="A290" i="20"/>
  <c r="A294" i="20"/>
  <c r="A298" i="20"/>
  <c r="A77" i="22"/>
  <c r="A6" i="22"/>
  <c r="A7" i="22"/>
  <c r="A8" i="22"/>
  <c r="A9" i="22"/>
  <c r="A10"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F51" i="19"/>
  <c r="F50" i="19"/>
  <c r="F49"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52" i="19"/>
  <c r="B203" i="18"/>
  <c r="D203" i="18" s="1"/>
  <c r="B204" i="18"/>
  <c r="D204" i="18"/>
  <c r="B205" i="18"/>
  <c r="D205" i="18"/>
  <c r="B206" i="18"/>
  <c r="D206" i="18" s="1"/>
  <c r="B207" i="18"/>
  <c r="D207" i="18" s="1"/>
  <c r="B208" i="18"/>
  <c r="D208" i="18" s="1"/>
  <c r="B209" i="18"/>
  <c r="D209" i="18"/>
  <c r="B210" i="18"/>
  <c r="D210" i="18"/>
  <c r="B211" i="18"/>
  <c r="D211" i="18" s="1"/>
  <c r="B212" i="18"/>
  <c r="D212" i="18"/>
  <c r="B213" i="18"/>
  <c r="D213" i="18"/>
  <c r="B214" i="18"/>
  <c r="D214" i="18"/>
  <c r="B215" i="18"/>
  <c r="D215" i="18"/>
  <c r="B216" i="18"/>
  <c r="D216" i="18"/>
  <c r="B217" i="18"/>
  <c r="D217" i="18"/>
  <c r="B218" i="18"/>
  <c r="D218" i="18"/>
  <c r="B219" i="18"/>
  <c r="D219" i="18" s="1"/>
  <c r="B220" i="18"/>
  <c r="D220" i="18"/>
  <c r="B221" i="18"/>
  <c r="D221" i="18"/>
  <c r="B222" i="18"/>
  <c r="D222" i="18"/>
  <c r="B223" i="18"/>
  <c r="D223" i="18"/>
  <c r="B224" i="18"/>
  <c r="D224" i="18"/>
  <c r="B225" i="18"/>
  <c r="D225" i="18"/>
  <c r="B226" i="18"/>
  <c r="D226" i="18"/>
  <c r="B227" i="18"/>
  <c r="D227" i="18"/>
  <c r="B228" i="18"/>
  <c r="D228" i="18"/>
  <c r="B229" i="18"/>
  <c r="D229" i="18"/>
  <c r="B230" i="18"/>
  <c r="D230" i="18"/>
  <c r="B231" i="18"/>
  <c r="D231" i="18" s="1"/>
  <c r="B232" i="18"/>
  <c r="D232" i="18"/>
  <c r="B233" i="18"/>
  <c r="D233" i="18"/>
  <c r="B234" i="18"/>
  <c r="D234" i="18"/>
  <c r="B235" i="18"/>
  <c r="D235" i="18"/>
  <c r="B236" i="18"/>
  <c r="D236" i="18"/>
  <c r="B237" i="18"/>
  <c r="D237" i="18"/>
  <c r="B238" i="18"/>
  <c r="D238" i="18"/>
  <c r="B239" i="18"/>
  <c r="D239" i="18"/>
  <c r="B240" i="18"/>
  <c r="D240" i="18"/>
  <c r="D241" i="18"/>
  <c r="B242" i="18"/>
  <c r="D242" i="18" s="1"/>
  <c r="B243" i="18"/>
  <c r="D243" i="18" s="1"/>
  <c r="B244" i="18"/>
  <c r="D244" i="18"/>
  <c r="B245" i="18"/>
  <c r="D245" i="18"/>
  <c r="B246" i="18"/>
  <c r="D246" i="18" s="1"/>
  <c r="B247" i="18"/>
  <c r="D247" i="18" s="1"/>
  <c r="B248" i="18"/>
  <c r="D248" i="18" s="1"/>
  <c r="B249" i="18"/>
  <c r="D249" i="18"/>
  <c r="B250" i="18"/>
  <c r="D250" i="18" s="1"/>
  <c r="B251" i="18"/>
  <c r="D251" i="18" s="1"/>
  <c r="B252" i="18"/>
  <c r="D252" i="18"/>
  <c r="B253" i="18"/>
  <c r="D253" i="18"/>
  <c r="B254" i="18"/>
  <c r="D254" i="18" s="1"/>
  <c r="B255" i="18"/>
  <c r="D255" i="18" s="1"/>
  <c r="B256" i="18"/>
  <c r="D256" i="18" s="1"/>
  <c r="B257" i="18"/>
  <c r="D257" i="18"/>
  <c r="B258" i="18"/>
  <c r="D258" i="18" s="1"/>
  <c r="B259" i="18"/>
  <c r="D259" i="18" s="1"/>
  <c r="B260" i="18"/>
  <c r="D260" i="18" s="1"/>
  <c r="B261" i="18"/>
  <c r="D261" i="18"/>
  <c r="B262" i="18"/>
  <c r="D262" i="18"/>
  <c r="B263" i="18"/>
  <c r="D263" i="18"/>
  <c r="B264" i="18"/>
  <c r="D264" i="18" s="1"/>
  <c r="B265" i="18"/>
  <c r="D265" i="18"/>
  <c r="B266" i="18"/>
  <c r="D266" i="18"/>
  <c r="B267" i="18"/>
  <c r="D267" i="18"/>
  <c r="B268" i="18"/>
  <c r="D268" i="18"/>
  <c r="B269" i="18"/>
  <c r="D269" i="18"/>
  <c r="B270" i="18"/>
  <c r="D270" i="18"/>
  <c r="B271" i="18"/>
  <c r="D271" i="18"/>
  <c r="B272" i="18"/>
  <c r="D272" i="18" s="1"/>
  <c r="B273" i="18"/>
  <c r="D273" i="18" s="1"/>
  <c r="B274" i="18"/>
  <c r="D274" i="18"/>
  <c r="B275" i="18"/>
  <c r="D275" i="18" s="1"/>
  <c r="B276" i="18"/>
  <c r="D276" i="18" s="1"/>
  <c r="B277" i="18"/>
  <c r="D277" i="18"/>
  <c r="B278" i="18"/>
  <c r="D278" i="18"/>
  <c r="B279" i="18"/>
  <c r="D279" i="18" s="1"/>
  <c r="B280" i="18"/>
  <c r="D280" i="18" s="1"/>
  <c r="B281" i="18"/>
  <c r="D281" i="18"/>
  <c r="B282" i="18"/>
  <c r="D282" i="18"/>
  <c r="B283" i="18"/>
  <c r="D283" i="18" s="1"/>
  <c r="B284" i="18"/>
  <c r="D284" i="18" s="1"/>
  <c r="B285" i="18"/>
  <c r="D285" i="18"/>
  <c r="B286" i="18"/>
  <c r="D286" i="18"/>
  <c r="B287" i="18"/>
  <c r="D287" i="18" s="1"/>
  <c r="B288" i="18"/>
  <c r="D288" i="18" s="1"/>
  <c r="B289" i="18"/>
  <c r="D289" i="18"/>
  <c r="B290" i="18"/>
  <c r="D290" i="18"/>
  <c r="B291" i="18"/>
  <c r="D291" i="18" s="1"/>
  <c r="B292" i="18"/>
  <c r="D292" i="18" s="1"/>
  <c r="B293" i="18"/>
  <c r="D293" i="18"/>
  <c r="B294" i="18"/>
  <c r="D294" i="18"/>
  <c r="B295" i="18"/>
  <c r="D295" i="18" s="1"/>
  <c r="B296" i="18"/>
  <c r="D296" i="18" s="1"/>
  <c r="B297" i="18"/>
  <c r="D297" i="18"/>
  <c r="B298" i="18"/>
  <c r="D298" i="18"/>
  <c r="B299" i="18"/>
  <c r="D299" i="18" s="1"/>
  <c r="B300" i="18"/>
  <c r="D300" i="18" s="1"/>
  <c r="B301" i="18"/>
  <c r="D301" i="18"/>
  <c r="B302" i="18"/>
  <c r="D302" i="18"/>
  <c r="B303" i="18"/>
  <c r="D303" i="18" s="1"/>
  <c r="B304" i="18"/>
  <c r="D304" i="18" s="1"/>
  <c r="B305" i="18"/>
  <c r="D305" i="18"/>
  <c r="B306" i="18"/>
  <c r="D306" i="18"/>
  <c r="B307" i="18"/>
  <c r="D307" i="18" s="1"/>
  <c r="B308" i="18"/>
  <c r="D308" i="18" s="1"/>
  <c r="B309" i="18"/>
  <c r="D309" i="18"/>
  <c r="B310" i="18"/>
  <c r="D310" i="18"/>
  <c r="B311" i="18"/>
  <c r="D311" i="18" s="1"/>
  <c r="B312" i="18"/>
  <c r="D312" i="18" s="1"/>
  <c r="B313" i="18"/>
  <c r="D313" i="18"/>
  <c r="B314" i="18"/>
  <c r="D314" i="18"/>
  <c r="B315" i="18"/>
  <c r="D315" i="18" s="1"/>
  <c r="B316" i="18"/>
  <c r="D316" i="18" s="1"/>
  <c r="B317" i="18"/>
  <c r="D317" i="18"/>
  <c r="B318" i="18"/>
  <c r="D318" i="18"/>
  <c r="B319" i="18"/>
  <c r="D319" i="18" s="1"/>
  <c r="B320" i="18"/>
  <c r="D320" i="18" s="1"/>
  <c r="B321" i="18"/>
  <c r="D321" i="18"/>
  <c r="B322" i="18"/>
  <c r="D322" i="18"/>
  <c r="B323" i="18"/>
  <c r="D323" i="18" s="1"/>
  <c r="B324" i="18"/>
  <c r="D324" i="18" s="1"/>
  <c r="B325" i="18"/>
  <c r="D325" i="18"/>
  <c r="B326" i="18"/>
  <c r="D326" i="18"/>
  <c r="B327" i="18"/>
  <c r="D327" i="18" s="1"/>
  <c r="B328" i="18"/>
  <c r="D328" i="18" s="1"/>
  <c r="B329" i="18"/>
  <c r="D329" i="18"/>
  <c r="B330" i="18"/>
  <c r="D330" i="18"/>
  <c r="B331" i="18"/>
  <c r="D331" i="18" s="1"/>
  <c r="B332" i="18"/>
  <c r="D332" i="18" s="1"/>
  <c r="B333" i="18"/>
  <c r="D333" i="18"/>
  <c r="B334" i="18"/>
  <c r="D334" i="18"/>
  <c r="B335" i="18"/>
  <c r="D335" i="18" s="1"/>
  <c r="B336" i="18"/>
  <c r="D336" i="18" s="1"/>
  <c r="B337" i="18"/>
  <c r="D337" i="18"/>
  <c r="B338" i="18"/>
  <c r="D338" i="18"/>
  <c r="B339" i="18"/>
  <c r="D339" i="18" s="1"/>
  <c r="A202" i="17"/>
  <c r="A204" i="20" s="1"/>
  <c r="A203" i="17"/>
  <c r="A205" i="20" s="1"/>
  <c r="C203" i="17"/>
  <c r="H203" i="17" s="1"/>
  <c r="A204" i="17"/>
  <c r="C204" i="17" s="1"/>
  <c r="H204" i="17" s="1"/>
  <c r="A205" i="17"/>
  <c r="A207" i="20" s="1"/>
  <c r="A206" i="17"/>
  <c r="A208" i="20" s="1"/>
  <c r="A207" i="17"/>
  <c r="A208" i="17"/>
  <c r="C208" i="17" s="1"/>
  <c r="H208" i="17" s="1"/>
  <c r="A209" i="17"/>
  <c r="A211" i="20" s="1"/>
  <c r="A210" i="17"/>
  <c r="A212" i="20" s="1"/>
  <c r="A211" i="17"/>
  <c r="A213" i="20" s="1"/>
  <c r="A212" i="17"/>
  <c r="A214" i="20" s="1"/>
  <c r="A213" i="17"/>
  <c r="A215" i="20" s="1"/>
  <c r="A214" i="17"/>
  <c r="A216" i="20" s="1"/>
  <c r="A215" i="17"/>
  <c r="A217" i="20" s="1"/>
  <c r="A216" i="17"/>
  <c r="A218" i="20" s="1"/>
  <c r="A217" i="17"/>
  <c r="A219" i="20" s="1"/>
  <c r="A218" i="17"/>
  <c r="A220" i="20" s="1"/>
  <c r="A219" i="17"/>
  <c r="A220" i="17"/>
  <c r="A222" i="20" s="1"/>
  <c r="C220" i="17"/>
  <c r="H220" i="17" s="1"/>
  <c r="A221" i="17"/>
  <c r="A222" i="17"/>
  <c r="A224" i="20" s="1"/>
  <c r="A223" i="17"/>
  <c r="A225" i="20" s="1"/>
  <c r="C223" i="17"/>
  <c r="F223" i="17" s="1"/>
  <c r="A224" i="17"/>
  <c r="A226" i="20" s="1"/>
  <c r="A225" i="17"/>
  <c r="A226" i="17"/>
  <c r="C226" i="17" s="1"/>
  <c r="A227" i="17"/>
  <c r="C227" i="17" s="1"/>
  <c r="A228" i="17"/>
  <c r="A230" i="20" s="1"/>
  <c r="A229" i="17"/>
  <c r="A230" i="17"/>
  <c r="C230" i="17" s="1"/>
  <c r="F230" i="17" s="1"/>
  <c r="A231" i="17"/>
  <c r="C231" i="17" s="1"/>
  <c r="A232" i="17"/>
  <c r="A234" i="20" s="1"/>
  <c r="A233" i="17"/>
  <c r="A234" i="17"/>
  <c r="C234" i="17" s="1"/>
  <c r="H234" i="17" s="1"/>
  <c r="A235" i="17"/>
  <c r="C235" i="17" s="1"/>
  <c r="A236" i="17"/>
  <c r="A238" i="20" s="1"/>
  <c r="A237" i="17"/>
  <c r="A239" i="20" s="1"/>
  <c r="A238" i="17"/>
  <c r="A240" i="20" s="1"/>
  <c r="A239" i="17"/>
  <c r="A241" i="20" s="1"/>
  <c r="A240" i="17"/>
  <c r="A242" i="20" s="1"/>
  <c r="A241" i="17"/>
  <c r="A243" i="20" s="1"/>
  <c r="A242" i="17"/>
  <c r="A244" i="20" s="1"/>
  <c r="A243" i="17"/>
  <c r="C243" i="17" s="1"/>
  <c r="A244" i="17"/>
  <c r="A246" i="20" s="1"/>
  <c r="A247" i="20"/>
  <c r="A248" i="20"/>
  <c r="A246" i="17"/>
  <c r="A249" i="20" s="1"/>
  <c r="A247" i="17"/>
  <c r="A250" i="20" s="1"/>
  <c r="A248" i="17"/>
  <c r="A251" i="20" s="1"/>
  <c r="A249" i="17"/>
  <c r="A252" i="20" s="1"/>
  <c r="A250" i="17"/>
  <c r="A253" i="20" s="1"/>
  <c r="A251" i="17"/>
  <c r="A254" i="20" s="1"/>
  <c r="A252" i="17"/>
  <c r="A255" i="20" s="1"/>
  <c r="A253" i="17"/>
  <c r="A256" i="20" s="1"/>
  <c r="A254" i="17"/>
  <c r="A257" i="20" s="1"/>
  <c r="A255" i="17"/>
  <c r="A258" i="20" s="1"/>
  <c r="A256" i="17"/>
  <c r="A259" i="20" s="1"/>
  <c r="A257" i="17"/>
  <c r="A260" i="20" s="1"/>
  <c r="A258" i="17"/>
  <c r="A261" i="20" s="1"/>
  <c r="A259" i="17"/>
  <c r="A262" i="20" s="1"/>
  <c r="A260" i="17"/>
  <c r="A263" i="20" s="1"/>
  <c r="A261" i="17"/>
  <c r="A264" i="20" s="1"/>
  <c r="A262" i="17"/>
  <c r="A265" i="20" s="1"/>
  <c r="A263" i="17"/>
  <c r="A266" i="20" s="1"/>
  <c r="A264" i="17"/>
  <c r="A267" i="20" s="1"/>
  <c r="A265" i="17"/>
  <c r="A268" i="20" s="1"/>
  <c r="A266" i="17"/>
  <c r="A269" i="20" s="1"/>
  <c r="A267" i="17"/>
  <c r="A270" i="20" s="1"/>
  <c r="A268" i="17"/>
  <c r="A271" i="20" s="1"/>
  <c r="A269" i="17"/>
  <c r="A272" i="20" s="1"/>
  <c r="A270" i="17"/>
  <c r="A273" i="20" s="1"/>
  <c r="A271" i="17"/>
  <c r="A274" i="20" s="1"/>
  <c r="A272" i="17"/>
  <c r="A275" i="20" s="1"/>
  <c r="A273" i="17"/>
  <c r="A276" i="20" s="1"/>
  <c r="A274" i="17"/>
  <c r="A277" i="20" s="1"/>
  <c r="A275" i="17"/>
  <c r="C275" i="17" s="1"/>
  <c r="H275" i="17" s="1"/>
  <c r="A276" i="17"/>
  <c r="A279" i="20" s="1"/>
  <c r="A277" i="17"/>
  <c r="C277" i="17" s="1"/>
  <c r="H277" i="17" s="1"/>
  <c r="A278" i="17"/>
  <c r="C278" i="17" s="1"/>
  <c r="A279" i="17"/>
  <c r="A282" i="20" s="1"/>
  <c r="A280" i="17"/>
  <c r="A283" i="20" s="1"/>
  <c r="A300" i="17"/>
  <c r="A303" i="20" s="1"/>
  <c r="A301" i="17"/>
  <c r="C301" i="17" s="1"/>
  <c r="H301" i="17" s="1"/>
  <c r="A302" i="17"/>
  <c r="A305" i="20" s="1"/>
  <c r="A303" i="17"/>
  <c r="A306" i="20" s="1"/>
  <c r="A304" i="17"/>
  <c r="A307" i="20" s="1"/>
  <c r="A305" i="17"/>
  <c r="C305" i="17" s="1"/>
  <c r="B238" i="1"/>
  <c r="B318" i="23"/>
  <c r="B244" i="23"/>
  <c r="D244" i="23" s="1"/>
  <c r="B245" i="23"/>
  <c r="D245" i="23" s="1"/>
  <c r="B246" i="23"/>
  <c r="D246" i="23" s="1"/>
  <c r="B247" i="23"/>
  <c r="D247" i="23" s="1"/>
  <c r="B248" i="23"/>
  <c r="D248" i="23" s="1"/>
  <c r="B249" i="23"/>
  <c r="D249" i="23" s="1"/>
  <c r="B250" i="23"/>
  <c r="B243" i="23"/>
  <c r="D243" i="23" s="1"/>
  <c r="B242" i="23"/>
  <c r="D242" i="23" s="1"/>
  <c r="B252" i="23"/>
  <c r="D252" i="23" s="1"/>
  <c r="B253" i="23"/>
  <c r="D253" i="23"/>
  <c r="B254" i="23"/>
  <c r="D254" i="23" s="1"/>
  <c r="B255" i="23"/>
  <c r="D255" i="23" s="1"/>
  <c r="B256" i="23"/>
  <c r="D256" i="23" s="1"/>
  <c r="B257" i="23"/>
  <c r="D257" i="23" s="1"/>
  <c r="B258" i="23"/>
  <c r="D258" i="23" s="1"/>
  <c r="B259" i="23"/>
  <c r="D259" i="23" s="1"/>
  <c r="B260" i="23"/>
  <c r="D260" i="23" s="1"/>
  <c r="B262" i="23"/>
  <c r="D262" i="23" s="1"/>
  <c r="B263" i="23"/>
  <c r="D263" i="23" s="1"/>
  <c r="B264" i="23"/>
  <c r="D264" i="23" s="1"/>
  <c r="B265" i="23"/>
  <c r="D265" i="23" s="1"/>
  <c r="B266" i="23"/>
  <c r="D266" i="23" s="1"/>
  <c r="B267" i="23"/>
  <c r="D267" i="23" s="1"/>
  <c r="B268" i="23"/>
  <c r="D268" i="23" s="1"/>
  <c r="B269" i="23"/>
  <c r="D269" i="23" s="1"/>
  <c r="B270" i="23"/>
  <c r="D270" i="23" s="1"/>
  <c r="B272" i="23"/>
  <c r="D272" i="23" s="1"/>
  <c r="B273" i="23"/>
  <c r="D273" i="23" s="1"/>
  <c r="B274" i="23"/>
  <c r="D274" i="23"/>
  <c r="B275" i="23"/>
  <c r="D275" i="23" s="1"/>
  <c r="B276" i="23"/>
  <c r="D276" i="23" s="1"/>
  <c r="B277" i="23"/>
  <c r="D277" i="23" s="1"/>
  <c r="B278" i="23"/>
  <c r="D278" i="23"/>
  <c r="B279" i="23"/>
  <c r="D279" i="23" s="1"/>
  <c r="B280" i="23"/>
  <c r="D280" i="23" s="1"/>
  <c r="B282" i="23"/>
  <c r="D282" i="23"/>
  <c r="B283" i="23"/>
  <c r="D283" i="23" s="1"/>
  <c r="B284" i="23"/>
  <c r="D284" i="23" s="1"/>
  <c r="B285" i="23"/>
  <c r="D285" i="23"/>
  <c r="B286" i="23"/>
  <c r="D286" i="23" s="1"/>
  <c r="B287" i="23"/>
  <c r="D287" i="23" s="1"/>
  <c r="B288" i="23"/>
  <c r="D288" i="23"/>
  <c r="B289" i="23"/>
  <c r="D289" i="23" s="1"/>
  <c r="B290" i="23"/>
  <c r="D290" i="23" s="1"/>
  <c r="B292" i="23"/>
  <c r="D292" i="23" s="1"/>
  <c r="B293" i="23"/>
  <c r="D293" i="23" s="1"/>
  <c r="B294" i="23"/>
  <c r="D294" i="23" s="1"/>
  <c r="B295" i="23"/>
  <c r="D295" i="23" s="1"/>
  <c r="B296" i="23"/>
  <c r="D296" i="23" s="1"/>
  <c r="B297" i="23"/>
  <c r="D297" i="23" s="1"/>
  <c r="B298" i="23"/>
  <c r="D298" i="23" s="1"/>
  <c r="B299" i="23"/>
  <c r="D299" i="23" s="1"/>
  <c r="B300" i="23"/>
  <c r="D300" i="23" s="1"/>
  <c r="B302" i="23"/>
  <c r="D302" i="23" s="1"/>
  <c r="B303" i="23"/>
  <c r="D303" i="23" s="1"/>
  <c r="B304" i="23"/>
  <c r="D304" i="23" s="1"/>
  <c r="B305" i="23"/>
  <c r="D305" i="23" s="1"/>
  <c r="B306" i="23"/>
  <c r="D306" i="23"/>
  <c r="B307" i="23"/>
  <c r="D307" i="23" s="1"/>
  <c r="B308" i="23"/>
  <c r="D308" i="23" s="1"/>
  <c r="B309" i="23"/>
  <c r="D309" i="23" s="1"/>
  <c r="B310" i="23"/>
  <c r="D310" i="23" s="1"/>
  <c r="B312" i="23"/>
  <c r="D312" i="23" s="1"/>
  <c r="B313" i="23"/>
  <c r="D313" i="23" s="1"/>
  <c r="B314" i="23"/>
  <c r="D314" i="23" s="1"/>
  <c r="B315" i="23"/>
  <c r="D315" i="23" s="1"/>
  <c r="B316" i="23"/>
  <c r="D316" i="23"/>
  <c r="B317" i="23"/>
  <c r="D317" i="23" s="1"/>
  <c r="D318" i="23"/>
  <c r="B319" i="23"/>
  <c r="D319" i="23" s="1"/>
  <c r="B320" i="23"/>
  <c r="D320" i="23" s="1"/>
  <c r="B322" i="23"/>
  <c r="D322" i="23" s="1"/>
  <c r="B323" i="23"/>
  <c r="D323" i="23" s="1"/>
  <c r="B324" i="23"/>
  <c r="D324" i="23" s="1"/>
  <c r="B325" i="23"/>
  <c r="D325" i="23" s="1"/>
  <c r="B326" i="23"/>
  <c r="D326" i="23" s="1"/>
  <c r="B327" i="23"/>
  <c r="D327" i="23" s="1"/>
  <c r="B328" i="23"/>
  <c r="D328" i="23" s="1"/>
  <c r="B329" i="23"/>
  <c r="D329" i="23" s="1"/>
  <c r="B330" i="23"/>
  <c r="D330" i="23" s="1"/>
  <c r="B332" i="23"/>
  <c r="D332" i="23" s="1"/>
  <c r="B333" i="23"/>
  <c r="D333" i="23" s="1"/>
  <c r="B334" i="23"/>
  <c r="D334" i="23" s="1"/>
  <c r="B335" i="23"/>
  <c r="D335" i="23"/>
  <c r="B336" i="23"/>
  <c r="D336" i="23" s="1"/>
  <c r="B337" i="23"/>
  <c r="D337" i="23" s="1"/>
  <c r="B338" i="23"/>
  <c r="D338" i="23" s="1"/>
  <c r="B339" i="23"/>
  <c r="D339" i="23" s="1"/>
  <c r="B340" i="23"/>
  <c r="D340" i="23" s="1"/>
  <c r="B342" i="23"/>
  <c r="D342" i="23" s="1"/>
  <c r="B343" i="23"/>
  <c r="D343" i="23" s="1"/>
  <c r="B344" i="23"/>
  <c r="D344" i="23" s="1"/>
  <c r="B345" i="23"/>
  <c r="D345" i="23" s="1"/>
  <c r="B346" i="23"/>
  <c r="D346" i="23" s="1"/>
  <c r="B347" i="23"/>
  <c r="D347" i="23" s="1"/>
  <c r="B348" i="23"/>
  <c r="D348" i="23" s="1"/>
  <c r="B349" i="23"/>
  <c r="D349" i="23" s="1"/>
  <c r="B350" i="23"/>
  <c r="D350" i="23" s="1"/>
  <c r="B352" i="23"/>
  <c r="D352" i="23" s="1"/>
  <c r="B353" i="23"/>
  <c r="D353" i="23" s="1"/>
  <c r="B354" i="23"/>
  <c r="D354" i="23" s="1"/>
  <c r="B355" i="23"/>
  <c r="D355" i="23" s="1"/>
  <c r="B356" i="23"/>
  <c r="D356" i="23" s="1"/>
  <c r="B357" i="23"/>
  <c r="D357" i="23" s="1"/>
  <c r="B358" i="23"/>
  <c r="D358" i="23" s="1"/>
  <c r="B359" i="23"/>
  <c r="D359" i="23" s="1"/>
  <c r="B360" i="23"/>
  <c r="D360" i="23" s="1"/>
  <c r="B362" i="23"/>
  <c r="D362" i="23" s="1"/>
  <c r="B363" i="23"/>
  <c r="D363" i="23" s="1"/>
  <c r="B364" i="23"/>
  <c r="D364" i="23" s="1"/>
  <c r="B365" i="23"/>
  <c r="D365" i="23" s="1"/>
  <c r="B366" i="23"/>
  <c r="D366" i="23" s="1"/>
  <c r="B367" i="23"/>
  <c r="D367" i="23" s="1"/>
  <c r="B368" i="23"/>
  <c r="D368" i="23" s="1"/>
  <c r="B369" i="23"/>
  <c r="D369" i="23" s="1"/>
  <c r="B370" i="23"/>
  <c r="D370" i="23" s="1"/>
  <c r="B372" i="23"/>
  <c r="D372" i="23" s="1"/>
  <c r="B373" i="23"/>
  <c r="D373" i="23" s="1"/>
  <c r="B374" i="23"/>
  <c r="D374" i="23" s="1"/>
  <c r="B375" i="23"/>
  <c r="D375" i="23" s="1"/>
  <c r="B376" i="23"/>
  <c r="D376" i="23" s="1"/>
  <c r="B377" i="23"/>
  <c r="D377" i="23" s="1"/>
  <c r="B378" i="23"/>
  <c r="D378" i="23" s="1"/>
  <c r="B379" i="23"/>
  <c r="D379" i="23" s="1"/>
  <c r="B380" i="23"/>
  <c r="D380" i="23" s="1"/>
  <c r="B382" i="23"/>
  <c r="D382" i="23" s="1"/>
  <c r="B383" i="23"/>
  <c r="D383" i="23" s="1"/>
  <c r="B384" i="23"/>
  <c r="D384" i="23" s="1"/>
  <c r="B385" i="23"/>
  <c r="D385" i="23" s="1"/>
  <c r="B386" i="23"/>
  <c r="D386" i="23" s="1"/>
  <c r="B387" i="23"/>
  <c r="D387" i="23" s="1"/>
  <c r="B388" i="23"/>
  <c r="D388" i="23" s="1"/>
  <c r="B389" i="23"/>
  <c r="D389" i="23" s="1"/>
  <c r="B390" i="23"/>
  <c r="D390" i="23" s="1"/>
  <c r="B392" i="23"/>
  <c r="D392" i="23" s="1"/>
  <c r="B393" i="23"/>
  <c r="D393" i="23" s="1"/>
  <c r="B394" i="23"/>
  <c r="D394" i="23" s="1"/>
  <c r="B395" i="23"/>
  <c r="D395" i="23" s="1"/>
  <c r="B396" i="23"/>
  <c r="D396" i="23" s="1"/>
  <c r="B397" i="23"/>
  <c r="D397" i="23" s="1"/>
  <c r="B398" i="23"/>
  <c r="D398" i="23" s="1"/>
  <c r="B399" i="23"/>
  <c r="D399" i="23" s="1"/>
  <c r="B400" i="23"/>
  <c r="D400" i="23" s="1"/>
  <c r="B402" i="23"/>
  <c r="D402" i="23" s="1"/>
  <c r="B403" i="23"/>
  <c r="D403" i="23" s="1"/>
  <c r="B404" i="23"/>
  <c r="D404" i="23" s="1"/>
  <c r="B405" i="23"/>
  <c r="D405" i="23" s="1"/>
  <c r="B406" i="23"/>
  <c r="D406" i="23" s="1"/>
  <c r="B407" i="23"/>
  <c r="D407" i="23" s="1"/>
  <c r="B408" i="23"/>
  <c r="D408" i="23" s="1"/>
  <c r="B409" i="23"/>
  <c r="D409" i="23"/>
  <c r="B410" i="23"/>
  <c r="D410" i="23" s="1"/>
  <c r="B412" i="23"/>
  <c r="D412" i="23" s="1"/>
  <c r="B413" i="23"/>
  <c r="D413" i="23" s="1"/>
  <c r="B414" i="23"/>
  <c r="D414" i="23" s="1"/>
  <c r="B415" i="23"/>
  <c r="D415" i="23" s="1"/>
  <c r="B416" i="23"/>
  <c r="D416" i="23" s="1"/>
  <c r="B417" i="23"/>
  <c r="D417" i="23" s="1"/>
  <c r="B418" i="23"/>
  <c r="D418" i="23" s="1"/>
  <c r="B419" i="23"/>
  <c r="D419" i="23" s="1"/>
  <c r="B420" i="23"/>
  <c r="D420" i="23" s="1"/>
  <c r="B422" i="23"/>
  <c r="D422" i="23" s="1"/>
  <c r="B423" i="23"/>
  <c r="D423" i="23" s="1"/>
  <c r="B424" i="23"/>
  <c r="D424" i="23" s="1"/>
  <c r="B425" i="23"/>
  <c r="D425" i="23" s="1"/>
  <c r="B426" i="23"/>
  <c r="D426" i="23" s="1"/>
  <c r="B427" i="23"/>
  <c r="D427" i="23" s="1"/>
  <c r="B428" i="23"/>
  <c r="D428" i="23" s="1"/>
  <c r="B429" i="23"/>
  <c r="D429" i="23" s="1"/>
  <c r="B430" i="23"/>
  <c r="D430" i="23" s="1"/>
  <c r="B432" i="23"/>
  <c r="D432" i="23" s="1"/>
  <c r="B433" i="23"/>
  <c r="D433" i="23" s="1"/>
  <c r="B434" i="23"/>
  <c r="D434" i="23" s="1"/>
  <c r="B435" i="23"/>
  <c r="D435" i="23" s="1"/>
  <c r="B436" i="23"/>
  <c r="D436" i="23" s="1"/>
  <c r="B437" i="23"/>
  <c r="D437" i="23" s="1"/>
  <c r="B438" i="23"/>
  <c r="D438" i="23" s="1"/>
  <c r="B439" i="23"/>
  <c r="D439" i="23" s="1"/>
  <c r="B440" i="23"/>
  <c r="D440" i="23" s="1"/>
  <c r="B442" i="23"/>
  <c r="D442" i="23" s="1"/>
  <c r="B443" i="23"/>
  <c r="D443" i="23" s="1"/>
  <c r="B444" i="23"/>
  <c r="D444" i="23" s="1"/>
  <c r="B445" i="23"/>
  <c r="D445" i="23" s="1"/>
  <c r="B446" i="23"/>
  <c r="D446" i="23" s="1"/>
  <c r="B447" i="23"/>
  <c r="D447" i="23" s="1"/>
  <c r="B448" i="23"/>
  <c r="D448" i="23" s="1"/>
  <c r="B449" i="23"/>
  <c r="D449" i="23"/>
  <c r="D450" i="23"/>
  <c r="B452" i="23"/>
  <c r="D452" i="23" s="1"/>
  <c r="B453" i="23"/>
  <c r="D453" i="23"/>
  <c r="B454" i="23"/>
  <c r="D454" i="23" s="1"/>
  <c r="B455" i="23"/>
  <c r="D455" i="23" s="1"/>
  <c r="B456" i="23"/>
  <c r="D456" i="23" s="1"/>
  <c r="B457" i="23"/>
  <c r="D457" i="23"/>
  <c r="B458" i="23"/>
  <c r="D458" i="23" s="1"/>
  <c r="B459" i="23"/>
  <c r="D459" i="23"/>
  <c r="B460" i="23"/>
  <c r="D460" i="23" s="1"/>
  <c r="B462" i="23"/>
  <c r="D462" i="23" s="1"/>
  <c r="B463" i="23"/>
  <c r="D463" i="23" s="1"/>
  <c r="B464" i="23"/>
  <c r="D464" i="23" s="1"/>
  <c r="B465" i="23"/>
  <c r="D465" i="23" s="1"/>
  <c r="B466" i="23"/>
  <c r="D466" i="23" s="1"/>
  <c r="B467" i="23"/>
  <c r="D467" i="23"/>
  <c r="B468" i="23"/>
  <c r="D468" i="23" s="1"/>
  <c r="B469" i="23"/>
  <c r="D469" i="23" s="1"/>
  <c r="B470" i="23"/>
  <c r="D470" i="23" s="1"/>
  <c r="B472" i="23"/>
  <c r="D472" i="23" s="1"/>
  <c r="B473" i="23"/>
  <c r="D473" i="23" s="1"/>
  <c r="B474" i="23"/>
  <c r="D474" i="23"/>
  <c r="B475" i="23"/>
  <c r="D475" i="23" s="1"/>
  <c r="B476" i="23"/>
  <c r="D476" i="23"/>
  <c r="B477" i="23"/>
  <c r="D477" i="23" s="1"/>
  <c r="B478" i="23"/>
  <c r="D478" i="23" s="1"/>
  <c r="B479" i="23"/>
  <c r="D479" i="23" s="1"/>
  <c r="B480" i="23"/>
  <c r="D480" i="23" s="1"/>
  <c r="B482" i="23"/>
  <c r="D482" i="23"/>
  <c r="B483" i="23"/>
  <c r="D483" i="23" s="1"/>
  <c r="B484" i="23"/>
  <c r="D484" i="23"/>
  <c r="B485" i="23"/>
  <c r="D485" i="23" s="1"/>
  <c r="B486" i="23"/>
  <c r="D486" i="23"/>
  <c r="B487" i="23"/>
  <c r="D487" i="23" s="1"/>
  <c r="B488" i="23"/>
  <c r="D488" i="23" s="1"/>
  <c r="B489" i="23"/>
  <c r="D489" i="23" s="1"/>
  <c r="B490" i="23"/>
  <c r="D490" i="23" s="1"/>
  <c r="B492" i="23"/>
  <c r="D492" i="23" s="1"/>
  <c r="B493" i="23"/>
  <c r="D493" i="23" s="1"/>
  <c r="B494" i="23"/>
  <c r="D494" i="23" s="1"/>
  <c r="B497" i="23"/>
  <c r="D497" i="23" s="1"/>
  <c r="B498" i="23"/>
  <c r="D498" i="23" s="1"/>
  <c r="B499" i="23"/>
  <c r="D499" i="23" s="1"/>
  <c r="B500" i="23"/>
  <c r="D500" i="23" s="1"/>
  <c r="B501" i="23"/>
  <c r="D501" i="23" s="1"/>
  <c r="B503" i="23"/>
  <c r="D503" i="23" s="1"/>
  <c r="B504" i="23"/>
  <c r="D504" i="23" s="1"/>
  <c r="B505" i="23"/>
  <c r="D505" i="23"/>
  <c r="B506" i="23"/>
  <c r="D506" i="23" s="1"/>
  <c r="B507" i="23"/>
  <c r="D507" i="23" s="1"/>
  <c r="B508" i="23"/>
  <c r="D508" i="23"/>
  <c r="B509" i="23"/>
  <c r="D509" i="23" s="1"/>
  <c r="B510" i="23"/>
  <c r="D510" i="23"/>
  <c r="B511" i="23"/>
  <c r="D511" i="23" s="1"/>
  <c r="B513" i="23"/>
  <c r="D513" i="23" s="1"/>
  <c r="B514" i="23"/>
  <c r="D514" i="23"/>
  <c r="B515" i="23"/>
  <c r="D515" i="23" s="1"/>
  <c r="B516" i="23"/>
  <c r="D516" i="23"/>
  <c r="B517" i="23"/>
  <c r="D517" i="23" s="1"/>
  <c r="B518" i="23"/>
  <c r="D518" i="23" s="1"/>
  <c r="B519" i="23"/>
  <c r="D519" i="23" s="1"/>
  <c r="B520" i="23"/>
  <c r="D520" i="23" s="1"/>
  <c r="B521" i="23"/>
  <c r="D521" i="23"/>
  <c r="B523" i="23"/>
  <c r="D523" i="23" s="1"/>
  <c r="B524" i="23"/>
  <c r="D524" i="23"/>
  <c r="B525" i="23"/>
  <c r="D525" i="23" s="1"/>
  <c r="B526" i="23"/>
  <c r="D526" i="23"/>
  <c r="B527" i="23"/>
  <c r="D527" i="23" s="1"/>
  <c r="B528" i="23"/>
  <c r="D528" i="23" s="1"/>
  <c r="B529" i="23"/>
  <c r="D529" i="23"/>
  <c r="B530" i="23"/>
  <c r="D530" i="23" s="1"/>
  <c r="B531" i="23"/>
  <c r="D531" i="23" s="1"/>
  <c r="B533" i="23"/>
  <c r="D533" i="23"/>
  <c r="B534" i="23"/>
  <c r="D534" i="23" s="1"/>
  <c r="B535" i="23"/>
  <c r="D535" i="23" s="1"/>
  <c r="B536" i="23"/>
  <c r="D536" i="23" s="1"/>
  <c r="B537" i="23"/>
  <c r="D537" i="23"/>
  <c r="B538" i="23"/>
  <c r="D538" i="23" s="1"/>
  <c r="B539" i="23"/>
  <c r="D539" i="23" s="1"/>
  <c r="B540" i="23"/>
  <c r="D540" i="23" s="1"/>
  <c r="B541" i="23"/>
  <c r="D541" i="23" s="1"/>
  <c r="B543" i="23"/>
  <c r="D543" i="23" s="1"/>
  <c r="B544" i="23"/>
  <c r="D544" i="23"/>
  <c r="B545" i="23"/>
  <c r="D545" i="23" s="1"/>
  <c r="B546" i="23"/>
  <c r="D546" i="23" s="1"/>
  <c r="B547" i="23"/>
  <c r="D547" i="23" s="1"/>
  <c r="B548" i="23"/>
  <c r="D548" i="23" s="1"/>
  <c r="B549" i="23"/>
  <c r="D549" i="23" s="1"/>
  <c r="B550" i="23"/>
  <c r="D550" i="23" s="1"/>
  <c r="B551" i="23"/>
  <c r="D551" i="23" s="1"/>
  <c r="B553" i="23"/>
  <c r="D553" i="23" s="1"/>
  <c r="B554" i="23"/>
  <c r="D554" i="23" s="1"/>
  <c r="B555" i="23"/>
  <c r="D555" i="23" s="1"/>
  <c r="B556" i="23"/>
  <c r="D556" i="23" s="1"/>
  <c r="B557" i="23"/>
  <c r="D557" i="23" s="1"/>
  <c r="B558" i="23"/>
  <c r="D558" i="23" s="1"/>
  <c r="B559" i="23"/>
  <c r="D559" i="23"/>
  <c r="B560" i="23"/>
  <c r="D560" i="23" s="1"/>
  <c r="B561" i="23"/>
  <c r="D561" i="23" s="1"/>
  <c r="B563" i="23"/>
  <c r="D563" i="23" s="1"/>
  <c r="B564" i="23"/>
  <c r="D564" i="23" s="1"/>
  <c r="B565" i="23"/>
  <c r="D565" i="23" s="1"/>
  <c r="B566" i="23"/>
  <c r="D566" i="23" s="1"/>
  <c r="B567" i="23"/>
  <c r="D567" i="23" s="1"/>
  <c r="B568" i="23"/>
  <c r="D568" i="23" s="1"/>
  <c r="B569" i="23"/>
  <c r="D569" i="23" s="1"/>
  <c r="B570" i="23"/>
  <c r="D570" i="23" s="1"/>
  <c r="B571" i="23"/>
  <c r="D571" i="23" s="1"/>
  <c r="B573" i="23"/>
  <c r="D573" i="23" s="1"/>
  <c r="B574" i="23"/>
  <c r="D574" i="23" s="1"/>
  <c r="B575" i="23"/>
  <c r="D575" i="23" s="1"/>
  <c r="B576" i="23"/>
  <c r="D576" i="23" s="1"/>
  <c r="B577" i="23"/>
  <c r="D577" i="23" s="1"/>
  <c r="B578" i="23"/>
  <c r="D578" i="23" s="1"/>
  <c r="B579" i="23"/>
  <c r="D579" i="23" s="1"/>
  <c r="B580" i="23"/>
  <c r="D580" i="23" s="1"/>
  <c r="B581" i="23"/>
  <c r="D581" i="23" s="1"/>
  <c r="B583" i="23"/>
  <c r="D583" i="23" s="1"/>
  <c r="B584" i="23"/>
  <c r="D584" i="23" s="1"/>
  <c r="B585" i="23"/>
  <c r="D585" i="23" s="1"/>
  <c r="B586" i="23"/>
  <c r="D586" i="23" s="1"/>
  <c r="B587" i="23"/>
  <c r="D587" i="23" s="1"/>
  <c r="B588" i="23"/>
  <c r="D588" i="23"/>
  <c r="B589" i="23"/>
  <c r="D589" i="23" s="1"/>
  <c r="B590" i="23"/>
  <c r="D590" i="23" s="1"/>
  <c r="B591" i="23"/>
  <c r="D591" i="23" s="1"/>
  <c r="B593" i="23"/>
  <c r="D593" i="23"/>
  <c r="B594" i="23"/>
  <c r="D594" i="23" s="1"/>
  <c r="B595" i="23"/>
  <c r="D595" i="23" s="1"/>
  <c r="B596" i="23"/>
  <c r="D596" i="23" s="1"/>
  <c r="B597" i="23"/>
  <c r="D597" i="23" s="1"/>
  <c r="B598" i="23"/>
  <c r="D598" i="23" s="1"/>
  <c r="B599" i="23"/>
  <c r="D599" i="23"/>
  <c r="B600" i="23"/>
  <c r="D600" i="23" s="1"/>
  <c r="B601" i="23"/>
  <c r="D601" i="23" s="1"/>
  <c r="B603" i="23"/>
  <c r="D603" i="23" s="1"/>
  <c r="B604" i="23"/>
  <c r="D604" i="23" s="1"/>
  <c r="B605" i="23"/>
  <c r="D605" i="23" s="1"/>
  <c r="B606" i="23"/>
  <c r="D606" i="23"/>
  <c r="B607" i="23"/>
  <c r="D607" i="23" s="1"/>
  <c r="B608" i="23"/>
  <c r="D608" i="23" s="1"/>
  <c r="B609" i="23"/>
  <c r="D609" i="23" s="1"/>
  <c r="B610" i="23"/>
  <c r="D610" i="23" s="1"/>
  <c r="B611" i="23"/>
  <c r="D611" i="23" s="1"/>
  <c r="B613" i="23"/>
  <c r="D613" i="23" s="1"/>
  <c r="B614" i="23"/>
  <c r="D614" i="23" s="1"/>
  <c r="B615" i="23"/>
  <c r="D615" i="23" s="1"/>
  <c r="B616" i="23"/>
  <c r="D616" i="23" s="1"/>
  <c r="B617" i="23"/>
  <c r="D617" i="23"/>
  <c r="B618" i="23"/>
  <c r="D618" i="23" s="1"/>
  <c r="B619" i="23"/>
  <c r="D619" i="23" s="1"/>
  <c r="B620" i="23"/>
  <c r="D620" i="23" s="1"/>
  <c r="B621" i="23"/>
  <c r="D621" i="23" s="1"/>
  <c r="B623" i="23"/>
  <c r="D623" i="23" s="1"/>
  <c r="B624" i="23"/>
  <c r="D624" i="23" s="1"/>
  <c r="B625" i="23"/>
  <c r="D625" i="23" s="1"/>
  <c r="B626" i="23"/>
  <c r="D626" i="23" s="1"/>
  <c r="B627" i="23"/>
  <c r="D627" i="23" s="1"/>
  <c r="B628" i="23"/>
  <c r="D628" i="23"/>
  <c r="B629" i="23"/>
  <c r="D629" i="23" s="1"/>
  <c r="B630" i="23"/>
  <c r="D630" i="23" s="1"/>
  <c r="B631" i="23"/>
  <c r="D631" i="23" s="1"/>
  <c r="B633" i="23"/>
  <c r="D633" i="23" s="1"/>
  <c r="B634" i="23"/>
  <c r="D634" i="23" s="1"/>
  <c r="B635" i="23"/>
  <c r="D635" i="23" s="1"/>
  <c r="B636" i="23"/>
  <c r="D636" i="23" s="1"/>
  <c r="B637" i="23"/>
  <c r="D637" i="23"/>
  <c r="B638" i="23"/>
  <c r="D638" i="23" s="1"/>
  <c r="B639" i="23"/>
  <c r="D639" i="23" s="1"/>
  <c r="B640" i="23"/>
  <c r="D640" i="23" s="1"/>
  <c r="B641" i="23"/>
  <c r="D641" i="23" s="1"/>
  <c r="B643" i="23"/>
  <c r="D643" i="23" s="1"/>
  <c r="B644" i="23"/>
  <c r="D644" i="23" s="1"/>
  <c r="B645" i="23"/>
  <c r="D645" i="23" s="1"/>
  <c r="B646" i="23"/>
  <c r="D646" i="23" s="1"/>
  <c r="B647" i="23"/>
  <c r="D647" i="23" s="1"/>
  <c r="B648" i="23"/>
  <c r="D648" i="23" s="1"/>
  <c r="B649" i="23"/>
  <c r="D649" i="23" s="1"/>
  <c r="B650" i="23"/>
  <c r="D650" i="23" s="1"/>
  <c r="B651" i="23"/>
  <c r="D651" i="23" s="1"/>
  <c r="B653" i="23"/>
  <c r="D653" i="23" s="1"/>
  <c r="B654" i="23"/>
  <c r="D654" i="23" s="1"/>
  <c r="B655" i="23"/>
  <c r="D655" i="23" s="1"/>
  <c r="B656" i="23"/>
  <c r="D656" i="23" s="1"/>
  <c r="B657" i="23"/>
  <c r="D657" i="23" s="1"/>
  <c r="B658" i="23"/>
  <c r="D658" i="23" s="1"/>
  <c r="D250" i="23"/>
  <c r="B217" i="23"/>
  <c r="B218" i="23"/>
  <c r="B219" i="23"/>
  <c r="B220" i="23"/>
  <c r="B216" i="23"/>
  <c r="B215" i="23"/>
  <c r="D215" i="23" s="1"/>
  <c r="A78" i="22"/>
  <c r="A79" i="22"/>
  <c r="A80" i="22"/>
  <c r="A81" i="22"/>
  <c r="A82" i="22"/>
  <c r="A83" i="22"/>
  <c r="A87" i="22"/>
  <c r="A88" i="22"/>
  <c r="A89" i="22"/>
  <c r="A90" i="22"/>
  <c r="A91" i="22"/>
  <c r="A92" i="22"/>
  <c r="A93" i="22"/>
  <c r="A94" i="22"/>
  <c r="A95" i="22"/>
  <c r="A96" i="22"/>
  <c r="A97" i="22"/>
  <c r="A98" i="22"/>
  <c r="A99" i="22"/>
  <c r="A100" i="22"/>
  <c r="A101" i="22"/>
  <c r="A102" i="22"/>
  <c r="A103" i="22"/>
  <c r="A104" i="22"/>
  <c r="A105" i="22"/>
  <c r="A106" i="22"/>
  <c r="A107" i="22"/>
  <c r="E501" i="1"/>
  <c r="F501" i="1"/>
  <c r="I501" i="1"/>
  <c r="J501" i="1"/>
  <c r="E502" i="1"/>
  <c r="F502" i="1"/>
  <c r="I502" i="1"/>
  <c r="J502" i="1"/>
  <c r="E503" i="1"/>
  <c r="F503" i="1"/>
  <c r="I503" i="1"/>
  <c r="J503" i="1"/>
  <c r="E504" i="1"/>
  <c r="F504" i="1"/>
  <c r="I504" i="1"/>
  <c r="J504" i="1"/>
  <c r="E505" i="1"/>
  <c r="F505" i="1"/>
  <c r="I505" i="1"/>
  <c r="J505" i="1"/>
  <c r="E506" i="1"/>
  <c r="F506" i="1"/>
  <c r="I506" i="1"/>
  <c r="J506" i="1"/>
  <c r="E507" i="1"/>
  <c r="F507" i="1"/>
  <c r="I507" i="1"/>
  <c r="J507" i="1"/>
  <c r="E508" i="1"/>
  <c r="F508" i="1"/>
  <c r="I508" i="1"/>
  <c r="J508" i="1"/>
  <c r="E509" i="1"/>
  <c r="F509" i="1"/>
  <c r="I509" i="1"/>
  <c r="J509" i="1"/>
  <c r="E510" i="1"/>
  <c r="F510" i="1"/>
  <c r="I510" i="1"/>
  <c r="J510" i="1"/>
  <c r="E511" i="1"/>
  <c r="F511" i="1"/>
  <c r="I511" i="1"/>
  <c r="J511" i="1"/>
  <c r="E512" i="1"/>
  <c r="F512" i="1"/>
  <c r="I512" i="1"/>
  <c r="J512" i="1"/>
  <c r="E513" i="1"/>
  <c r="F513" i="1"/>
  <c r="I513" i="1"/>
  <c r="J513" i="1"/>
  <c r="E514" i="1"/>
  <c r="F514" i="1"/>
  <c r="I514" i="1"/>
  <c r="J514" i="1"/>
  <c r="E515" i="1"/>
  <c r="F515" i="1"/>
  <c r="I515" i="1"/>
  <c r="J515" i="1"/>
  <c r="E516" i="1"/>
  <c r="F516" i="1"/>
  <c r="I516" i="1"/>
  <c r="J516" i="1"/>
  <c r="E517" i="1"/>
  <c r="F517" i="1"/>
  <c r="I517" i="1"/>
  <c r="J517" i="1"/>
  <c r="E518" i="1"/>
  <c r="F518" i="1"/>
  <c r="I518" i="1"/>
  <c r="J518" i="1"/>
  <c r="E519" i="1"/>
  <c r="F519" i="1"/>
  <c r="I519" i="1"/>
  <c r="J519" i="1"/>
  <c r="E520" i="1"/>
  <c r="F520" i="1"/>
  <c r="I520" i="1"/>
  <c r="J520" i="1"/>
  <c r="E521" i="1"/>
  <c r="F521" i="1"/>
  <c r="I521" i="1"/>
  <c r="J521" i="1"/>
  <c r="E522" i="1"/>
  <c r="F522" i="1"/>
  <c r="I522" i="1"/>
  <c r="J522" i="1"/>
  <c r="E523" i="1"/>
  <c r="F523" i="1"/>
  <c r="I523" i="1"/>
  <c r="J523" i="1"/>
  <c r="E524" i="1"/>
  <c r="F524" i="1"/>
  <c r="I524" i="1"/>
  <c r="J524" i="1"/>
  <c r="E525" i="1"/>
  <c r="F525" i="1"/>
  <c r="I525" i="1"/>
  <c r="J525" i="1"/>
  <c r="E526" i="1"/>
  <c r="F526" i="1"/>
  <c r="I526" i="1"/>
  <c r="J526" i="1"/>
  <c r="E527" i="1"/>
  <c r="F527" i="1"/>
  <c r="I527" i="1"/>
  <c r="J527" i="1"/>
  <c r="E528" i="1"/>
  <c r="F528" i="1"/>
  <c r="I528" i="1"/>
  <c r="J528" i="1"/>
  <c r="E529" i="1"/>
  <c r="F529" i="1"/>
  <c r="I529" i="1"/>
  <c r="J529" i="1"/>
  <c r="E530" i="1"/>
  <c r="F530" i="1"/>
  <c r="I530" i="1"/>
  <c r="J530" i="1"/>
  <c r="E531" i="1"/>
  <c r="F531" i="1"/>
  <c r="I531" i="1"/>
  <c r="J531" i="1"/>
  <c r="E532" i="1"/>
  <c r="F532" i="1"/>
  <c r="I532" i="1"/>
  <c r="J532" i="1"/>
  <c r="E533" i="1"/>
  <c r="F533" i="1"/>
  <c r="I533" i="1"/>
  <c r="J533" i="1"/>
  <c r="E534" i="1"/>
  <c r="F534" i="1"/>
  <c r="I534" i="1"/>
  <c r="J534" i="1"/>
  <c r="E535" i="1"/>
  <c r="F535" i="1"/>
  <c r="I535" i="1"/>
  <c r="J535" i="1"/>
  <c r="E536" i="1"/>
  <c r="F536" i="1"/>
  <c r="I536" i="1"/>
  <c r="J536" i="1"/>
  <c r="E537" i="1"/>
  <c r="F537" i="1"/>
  <c r="I537" i="1"/>
  <c r="J537" i="1"/>
  <c r="E538" i="1"/>
  <c r="F538" i="1"/>
  <c r="I538" i="1"/>
  <c r="J538" i="1"/>
  <c r="E539" i="1"/>
  <c r="F539" i="1"/>
  <c r="I539" i="1"/>
  <c r="J539" i="1"/>
  <c r="E540" i="1"/>
  <c r="F540" i="1"/>
  <c r="I540" i="1"/>
  <c r="J540" i="1"/>
  <c r="E541" i="1"/>
  <c r="F541" i="1"/>
  <c r="I541" i="1"/>
  <c r="J541" i="1"/>
  <c r="E542" i="1"/>
  <c r="F542" i="1"/>
  <c r="I542" i="1"/>
  <c r="J542" i="1"/>
  <c r="E543" i="1"/>
  <c r="F543" i="1"/>
  <c r="I543" i="1"/>
  <c r="J543" i="1"/>
  <c r="E544" i="1"/>
  <c r="F544" i="1"/>
  <c r="I544" i="1"/>
  <c r="J544" i="1"/>
  <c r="E545" i="1"/>
  <c r="F545" i="1"/>
  <c r="I545" i="1"/>
  <c r="J545" i="1"/>
  <c r="E546" i="1"/>
  <c r="F546" i="1"/>
  <c r="I546" i="1"/>
  <c r="J546" i="1"/>
  <c r="E547" i="1"/>
  <c r="F547" i="1"/>
  <c r="I547" i="1"/>
  <c r="J547" i="1"/>
  <c r="E548" i="1"/>
  <c r="F548" i="1"/>
  <c r="I548" i="1"/>
  <c r="J548" i="1"/>
  <c r="E549" i="1"/>
  <c r="F549" i="1"/>
  <c r="I549" i="1"/>
  <c r="J549" i="1"/>
  <c r="E550" i="1"/>
  <c r="F550" i="1"/>
  <c r="I550" i="1"/>
  <c r="J550" i="1"/>
  <c r="E551" i="1"/>
  <c r="F551" i="1"/>
  <c r="I551" i="1"/>
  <c r="J551" i="1"/>
  <c r="E552" i="1"/>
  <c r="F552" i="1"/>
  <c r="I552" i="1"/>
  <c r="J552" i="1"/>
  <c r="E553" i="1"/>
  <c r="F553" i="1"/>
  <c r="I553" i="1"/>
  <c r="J553" i="1"/>
  <c r="E554" i="1"/>
  <c r="F554" i="1"/>
  <c r="I554" i="1"/>
  <c r="J554" i="1"/>
  <c r="E555" i="1"/>
  <c r="F555" i="1"/>
  <c r="I555" i="1"/>
  <c r="J555" i="1"/>
  <c r="E556" i="1"/>
  <c r="F556" i="1"/>
  <c r="I556" i="1"/>
  <c r="J556" i="1"/>
  <c r="E557" i="1"/>
  <c r="F557" i="1"/>
  <c r="I557" i="1"/>
  <c r="J557" i="1"/>
  <c r="E558" i="1"/>
  <c r="F558" i="1"/>
  <c r="I558" i="1"/>
  <c r="J558" i="1"/>
  <c r="E559" i="1"/>
  <c r="F559" i="1"/>
  <c r="I559" i="1"/>
  <c r="J559" i="1"/>
  <c r="E560" i="1"/>
  <c r="F560" i="1"/>
  <c r="I560" i="1"/>
  <c r="J560" i="1"/>
  <c r="E561" i="1"/>
  <c r="F561" i="1"/>
  <c r="I561" i="1"/>
  <c r="J561" i="1"/>
  <c r="E562" i="1"/>
  <c r="F562" i="1"/>
  <c r="I562" i="1"/>
  <c r="J562" i="1"/>
  <c r="E563" i="1"/>
  <c r="F563" i="1"/>
  <c r="I563" i="1"/>
  <c r="J563" i="1"/>
  <c r="E564" i="1"/>
  <c r="F564" i="1"/>
  <c r="I564" i="1"/>
  <c r="J564" i="1"/>
  <c r="E565" i="1"/>
  <c r="F565" i="1"/>
  <c r="I565" i="1"/>
  <c r="J565" i="1"/>
  <c r="E566" i="1"/>
  <c r="F566" i="1"/>
  <c r="I566" i="1"/>
  <c r="J566" i="1"/>
  <c r="E567" i="1"/>
  <c r="F567" i="1"/>
  <c r="I567" i="1"/>
  <c r="J567" i="1"/>
  <c r="E568" i="1"/>
  <c r="F568" i="1"/>
  <c r="I568" i="1"/>
  <c r="J568" i="1"/>
  <c r="E569" i="1"/>
  <c r="F569" i="1"/>
  <c r="I569" i="1"/>
  <c r="J569" i="1"/>
  <c r="E570" i="1"/>
  <c r="F570" i="1"/>
  <c r="I570" i="1"/>
  <c r="J570" i="1"/>
  <c r="E571" i="1"/>
  <c r="F571" i="1"/>
  <c r="I571" i="1"/>
  <c r="J571" i="1"/>
  <c r="E572" i="1"/>
  <c r="F572" i="1"/>
  <c r="I572" i="1"/>
  <c r="J572" i="1"/>
  <c r="E573" i="1"/>
  <c r="F573" i="1"/>
  <c r="I573" i="1"/>
  <c r="J573" i="1"/>
  <c r="E574" i="1"/>
  <c r="F574" i="1"/>
  <c r="I574" i="1"/>
  <c r="J574" i="1"/>
  <c r="E575" i="1"/>
  <c r="F575" i="1"/>
  <c r="I575" i="1"/>
  <c r="J575" i="1"/>
  <c r="E576" i="1"/>
  <c r="F576" i="1"/>
  <c r="I576" i="1"/>
  <c r="J576" i="1"/>
  <c r="E577" i="1"/>
  <c r="F577" i="1"/>
  <c r="I577" i="1"/>
  <c r="J577" i="1"/>
  <c r="E578" i="1"/>
  <c r="F578" i="1"/>
  <c r="I578" i="1"/>
  <c r="J578" i="1"/>
  <c r="E579" i="1"/>
  <c r="F579" i="1"/>
  <c r="I579" i="1"/>
  <c r="J579" i="1"/>
  <c r="E580" i="1"/>
  <c r="F580" i="1"/>
  <c r="I580" i="1"/>
  <c r="J580" i="1"/>
  <c r="E581" i="1"/>
  <c r="F581" i="1"/>
  <c r="I581" i="1"/>
  <c r="J581" i="1"/>
  <c r="E582" i="1"/>
  <c r="F582" i="1"/>
  <c r="I582" i="1"/>
  <c r="J582" i="1"/>
  <c r="E583" i="1"/>
  <c r="F583" i="1"/>
  <c r="I583" i="1"/>
  <c r="J583" i="1"/>
  <c r="E584" i="1"/>
  <c r="F584" i="1"/>
  <c r="I584" i="1"/>
  <c r="J584" i="1"/>
  <c r="E585" i="1"/>
  <c r="F585" i="1"/>
  <c r="I585" i="1"/>
  <c r="J585" i="1"/>
  <c r="E586" i="1"/>
  <c r="F586" i="1"/>
  <c r="I586" i="1"/>
  <c r="J586" i="1"/>
  <c r="E587" i="1"/>
  <c r="F587" i="1"/>
  <c r="I587" i="1"/>
  <c r="J587" i="1"/>
  <c r="E588" i="1"/>
  <c r="F588" i="1"/>
  <c r="I588" i="1"/>
  <c r="J588" i="1"/>
  <c r="E589" i="1"/>
  <c r="F589" i="1"/>
  <c r="I589" i="1"/>
  <c r="J589" i="1"/>
  <c r="E590" i="1"/>
  <c r="F590" i="1"/>
  <c r="I590" i="1"/>
  <c r="J590" i="1"/>
  <c r="E591" i="1"/>
  <c r="F591" i="1"/>
  <c r="I591" i="1"/>
  <c r="J591" i="1"/>
  <c r="E592" i="1"/>
  <c r="F592" i="1"/>
  <c r="I592" i="1"/>
  <c r="J592" i="1"/>
  <c r="E593" i="1"/>
  <c r="F593" i="1"/>
  <c r="I593" i="1"/>
  <c r="J593" i="1"/>
  <c r="E594" i="1"/>
  <c r="F594" i="1"/>
  <c r="I594" i="1"/>
  <c r="J594" i="1"/>
  <c r="E595" i="1"/>
  <c r="F595" i="1"/>
  <c r="I595" i="1"/>
  <c r="J595" i="1"/>
  <c r="E596" i="1"/>
  <c r="F596" i="1"/>
  <c r="I596" i="1"/>
  <c r="J596" i="1"/>
  <c r="E597" i="1"/>
  <c r="F597" i="1"/>
  <c r="I597" i="1"/>
  <c r="J597" i="1"/>
  <c r="E598" i="1"/>
  <c r="F598" i="1"/>
  <c r="I598" i="1"/>
  <c r="J598" i="1"/>
  <c r="E599" i="1"/>
  <c r="F599" i="1"/>
  <c r="I599" i="1"/>
  <c r="J599" i="1"/>
  <c r="E600" i="1"/>
  <c r="F600" i="1"/>
  <c r="I600" i="1"/>
  <c r="J600" i="1"/>
  <c r="E205" i="1"/>
  <c r="F205" i="1"/>
  <c r="I205" i="1"/>
  <c r="J205" i="1"/>
  <c r="E206" i="1"/>
  <c r="F206" i="1"/>
  <c r="I206" i="1"/>
  <c r="J206" i="1"/>
  <c r="E207" i="1"/>
  <c r="F207" i="1"/>
  <c r="I207" i="1"/>
  <c r="J207" i="1"/>
  <c r="E208" i="1"/>
  <c r="F208" i="1"/>
  <c r="I208" i="1"/>
  <c r="J208" i="1"/>
  <c r="E209" i="1"/>
  <c r="F209" i="1"/>
  <c r="I209" i="1"/>
  <c r="J209" i="1"/>
  <c r="E210" i="1"/>
  <c r="F210" i="1"/>
  <c r="I210" i="1"/>
  <c r="J210" i="1"/>
  <c r="E211" i="1"/>
  <c r="F211" i="1"/>
  <c r="I211" i="1"/>
  <c r="J211" i="1"/>
  <c r="E212" i="1"/>
  <c r="F212" i="1"/>
  <c r="I212" i="1"/>
  <c r="J212" i="1"/>
  <c r="E213" i="1"/>
  <c r="F213" i="1"/>
  <c r="I213" i="1"/>
  <c r="J213" i="1"/>
  <c r="E214" i="1"/>
  <c r="F214" i="1"/>
  <c r="I214" i="1"/>
  <c r="J214" i="1"/>
  <c r="E215" i="1"/>
  <c r="F215" i="1"/>
  <c r="I215" i="1"/>
  <c r="J215" i="1"/>
  <c r="E216" i="1"/>
  <c r="F216" i="1"/>
  <c r="I216" i="1"/>
  <c r="J216" i="1"/>
  <c r="E189" i="1"/>
  <c r="F189" i="1"/>
  <c r="I189" i="1"/>
  <c r="J189" i="1"/>
  <c r="E190" i="1"/>
  <c r="F190" i="1"/>
  <c r="I190" i="1"/>
  <c r="J190" i="1"/>
  <c r="E191" i="1"/>
  <c r="F191" i="1"/>
  <c r="I191" i="1"/>
  <c r="J191" i="1"/>
  <c r="E194" i="1"/>
  <c r="F194" i="1"/>
  <c r="I194" i="1"/>
  <c r="J194" i="1"/>
  <c r="E217" i="1"/>
  <c r="F217" i="1"/>
  <c r="I217" i="1"/>
  <c r="J217" i="1"/>
  <c r="E218" i="1"/>
  <c r="F218" i="1"/>
  <c r="I218" i="1"/>
  <c r="J218" i="1"/>
  <c r="E219" i="1"/>
  <c r="F219" i="1"/>
  <c r="I219" i="1"/>
  <c r="J219" i="1"/>
  <c r="E220" i="1"/>
  <c r="F220" i="1"/>
  <c r="I220" i="1"/>
  <c r="J220" i="1"/>
  <c r="E221" i="1"/>
  <c r="F221" i="1"/>
  <c r="I221" i="1"/>
  <c r="J221" i="1"/>
  <c r="E222" i="1"/>
  <c r="F222" i="1"/>
  <c r="I222" i="1"/>
  <c r="J222" i="1"/>
  <c r="E223" i="1"/>
  <c r="F223" i="1"/>
  <c r="I223" i="1"/>
  <c r="J223" i="1"/>
  <c r="E224" i="1"/>
  <c r="F224" i="1"/>
  <c r="I224" i="1"/>
  <c r="J224" i="1"/>
  <c r="E225" i="1"/>
  <c r="F225" i="1"/>
  <c r="I225" i="1"/>
  <c r="J225" i="1"/>
  <c r="E226" i="1"/>
  <c r="F226" i="1"/>
  <c r="I226" i="1"/>
  <c r="J226" i="1"/>
  <c r="E227" i="1"/>
  <c r="F227" i="1"/>
  <c r="I227" i="1"/>
  <c r="J227" i="1"/>
  <c r="E229" i="1"/>
  <c r="F229" i="1"/>
  <c r="I229" i="1"/>
  <c r="J229" i="1"/>
  <c r="E228" i="1"/>
  <c r="F228" i="1"/>
  <c r="I228" i="1"/>
  <c r="J228" i="1"/>
  <c r="E230" i="1"/>
  <c r="F230" i="1"/>
  <c r="I230" i="1"/>
  <c r="J230" i="1"/>
  <c r="E231" i="1"/>
  <c r="F231" i="1"/>
  <c r="I231" i="1"/>
  <c r="J231" i="1"/>
  <c r="E232" i="1"/>
  <c r="F232" i="1"/>
  <c r="I232" i="1"/>
  <c r="J232" i="1"/>
  <c r="E233" i="1"/>
  <c r="F233" i="1"/>
  <c r="I233" i="1"/>
  <c r="J233" i="1"/>
  <c r="E234" i="1"/>
  <c r="F234" i="1"/>
  <c r="I234" i="1"/>
  <c r="J234" i="1"/>
  <c r="E235" i="1"/>
  <c r="F235" i="1"/>
  <c r="I235" i="1"/>
  <c r="J235" i="1"/>
  <c r="E236" i="1"/>
  <c r="F236" i="1"/>
  <c r="I236" i="1"/>
  <c r="J236" i="1"/>
  <c r="E237" i="1"/>
  <c r="F237" i="1"/>
  <c r="I237" i="1"/>
  <c r="J237" i="1"/>
  <c r="E238" i="1"/>
  <c r="F238" i="1"/>
  <c r="I238" i="1"/>
  <c r="J238" i="1"/>
  <c r="E239" i="1"/>
  <c r="F239" i="1"/>
  <c r="I239" i="1"/>
  <c r="J239" i="1"/>
  <c r="E240" i="1"/>
  <c r="F240" i="1"/>
  <c r="I240" i="1"/>
  <c r="J240" i="1"/>
  <c r="E241" i="1"/>
  <c r="F241" i="1"/>
  <c r="I241" i="1"/>
  <c r="J241" i="1"/>
  <c r="E242" i="1"/>
  <c r="F242" i="1"/>
  <c r="I242" i="1"/>
  <c r="J242" i="1"/>
  <c r="E243" i="1"/>
  <c r="F243" i="1"/>
  <c r="I243" i="1"/>
  <c r="J243" i="1"/>
  <c r="E244" i="1"/>
  <c r="F244" i="1"/>
  <c r="I244" i="1"/>
  <c r="J244" i="1"/>
  <c r="E245" i="1"/>
  <c r="F245" i="1"/>
  <c r="I245" i="1"/>
  <c r="J245" i="1"/>
  <c r="E246" i="1"/>
  <c r="F246" i="1"/>
  <c r="I246" i="1"/>
  <c r="J246" i="1"/>
  <c r="E248" i="1"/>
  <c r="F248" i="1"/>
  <c r="I248" i="1"/>
  <c r="J248" i="1"/>
  <c r="E247" i="1"/>
  <c r="F247" i="1"/>
  <c r="I247" i="1"/>
  <c r="J247" i="1"/>
  <c r="E249" i="1"/>
  <c r="F249" i="1"/>
  <c r="I249" i="1"/>
  <c r="J249" i="1"/>
  <c r="E250" i="1"/>
  <c r="F250" i="1"/>
  <c r="I250" i="1"/>
  <c r="J250" i="1"/>
  <c r="E251" i="1"/>
  <c r="F251" i="1"/>
  <c r="I251" i="1"/>
  <c r="J251" i="1"/>
  <c r="E252" i="1"/>
  <c r="F252" i="1"/>
  <c r="I252" i="1"/>
  <c r="J252" i="1"/>
  <c r="E253" i="1"/>
  <c r="F253" i="1"/>
  <c r="I253" i="1"/>
  <c r="J253" i="1"/>
  <c r="E254" i="1"/>
  <c r="F254" i="1"/>
  <c r="I254" i="1"/>
  <c r="J254" i="1"/>
  <c r="E255" i="1"/>
  <c r="F255" i="1"/>
  <c r="I255" i="1"/>
  <c r="J255" i="1"/>
  <c r="E256" i="1"/>
  <c r="F256" i="1"/>
  <c r="I256" i="1"/>
  <c r="J256" i="1"/>
  <c r="E257" i="1"/>
  <c r="F257" i="1"/>
  <c r="I257" i="1"/>
  <c r="J257" i="1"/>
  <c r="E258" i="1"/>
  <c r="F258" i="1"/>
  <c r="I258" i="1"/>
  <c r="J258" i="1"/>
  <c r="E259" i="1"/>
  <c r="F259" i="1"/>
  <c r="I259" i="1"/>
  <c r="J259" i="1"/>
  <c r="E260" i="1"/>
  <c r="F260" i="1"/>
  <c r="I260" i="1"/>
  <c r="J260" i="1"/>
  <c r="E262" i="1"/>
  <c r="F262" i="1"/>
  <c r="I262" i="1"/>
  <c r="J262" i="1"/>
  <c r="E263" i="1"/>
  <c r="F263" i="1"/>
  <c r="I263" i="1"/>
  <c r="J263" i="1"/>
  <c r="E264" i="1"/>
  <c r="F264" i="1"/>
  <c r="I264" i="1"/>
  <c r="J264" i="1"/>
  <c r="E261" i="1"/>
  <c r="F261" i="1"/>
  <c r="I261" i="1"/>
  <c r="J261" i="1"/>
  <c r="E266" i="1"/>
  <c r="F266" i="1"/>
  <c r="I266" i="1"/>
  <c r="J266" i="1"/>
  <c r="E265" i="1"/>
  <c r="F265" i="1"/>
  <c r="I265" i="1"/>
  <c r="J265" i="1"/>
  <c r="E267" i="1"/>
  <c r="F267" i="1"/>
  <c r="I267" i="1"/>
  <c r="J267" i="1"/>
  <c r="E268" i="1"/>
  <c r="F268" i="1"/>
  <c r="I268" i="1"/>
  <c r="J268" i="1"/>
  <c r="E269" i="1"/>
  <c r="F269" i="1"/>
  <c r="I269" i="1"/>
  <c r="J269" i="1"/>
  <c r="E270" i="1"/>
  <c r="F270" i="1"/>
  <c r="I270" i="1"/>
  <c r="J270" i="1"/>
  <c r="E271" i="1"/>
  <c r="F271" i="1"/>
  <c r="I271" i="1"/>
  <c r="J271" i="1"/>
  <c r="E272" i="1"/>
  <c r="F272" i="1"/>
  <c r="I272" i="1"/>
  <c r="J272" i="1"/>
  <c r="E273" i="1"/>
  <c r="F273" i="1"/>
  <c r="I273" i="1"/>
  <c r="J273" i="1"/>
  <c r="E274" i="1"/>
  <c r="F274" i="1"/>
  <c r="I274" i="1"/>
  <c r="J274" i="1"/>
  <c r="E275" i="1"/>
  <c r="F275" i="1"/>
  <c r="I275" i="1"/>
  <c r="J275" i="1"/>
  <c r="E276" i="1"/>
  <c r="F276" i="1"/>
  <c r="I276" i="1"/>
  <c r="J276" i="1"/>
  <c r="E278" i="1"/>
  <c r="F278" i="1"/>
  <c r="I278" i="1"/>
  <c r="J278" i="1"/>
  <c r="E279" i="1"/>
  <c r="F279" i="1"/>
  <c r="I279" i="1"/>
  <c r="J279" i="1"/>
  <c r="E280" i="1"/>
  <c r="F280" i="1"/>
  <c r="I280" i="1"/>
  <c r="J280" i="1"/>
  <c r="E281" i="1"/>
  <c r="F281" i="1"/>
  <c r="I281" i="1"/>
  <c r="J281" i="1"/>
  <c r="E282" i="1"/>
  <c r="F282" i="1"/>
  <c r="I282" i="1"/>
  <c r="J282" i="1"/>
  <c r="E283" i="1"/>
  <c r="F283" i="1"/>
  <c r="I283" i="1"/>
  <c r="J283" i="1"/>
  <c r="E284" i="1"/>
  <c r="F284" i="1"/>
  <c r="I284" i="1"/>
  <c r="J284" i="1"/>
  <c r="E285" i="1"/>
  <c r="F285" i="1"/>
  <c r="I285" i="1"/>
  <c r="J285" i="1"/>
  <c r="E286" i="1"/>
  <c r="F286" i="1"/>
  <c r="I286" i="1"/>
  <c r="J286" i="1"/>
  <c r="E287" i="1"/>
  <c r="F287" i="1"/>
  <c r="I287" i="1"/>
  <c r="J287" i="1"/>
  <c r="E288" i="1"/>
  <c r="F288" i="1"/>
  <c r="I288" i="1"/>
  <c r="J288" i="1"/>
  <c r="E289" i="1"/>
  <c r="F289" i="1"/>
  <c r="I289" i="1"/>
  <c r="J289" i="1"/>
  <c r="E290" i="1"/>
  <c r="F290" i="1"/>
  <c r="I290" i="1"/>
  <c r="J290" i="1"/>
  <c r="E291" i="1"/>
  <c r="F291" i="1"/>
  <c r="I291" i="1"/>
  <c r="J291" i="1"/>
  <c r="E292" i="1"/>
  <c r="F292" i="1"/>
  <c r="I292" i="1"/>
  <c r="J292" i="1"/>
  <c r="E293" i="1"/>
  <c r="F293" i="1"/>
  <c r="I293" i="1"/>
  <c r="J293" i="1"/>
  <c r="E294" i="1"/>
  <c r="F294" i="1"/>
  <c r="I294" i="1"/>
  <c r="J294" i="1"/>
  <c r="E277" i="1"/>
  <c r="F277" i="1"/>
  <c r="I277" i="1"/>
  <c r="J277" i="1"/>
  <c r="E295" i="1"/>
  <c r="F295" i="1"/>
  <c r="I295" i="1"/>
  <c r="J295" i="1"/>
  <c r="E296" i="1"/>
  <c r="F296" i="1"/>
  <c r="I296" i="1"/>
  <c r="J296" i="1"/>
  <c r="E297" i="1"/>
  <c r="F297" i="1"/>
  <c r="I297" i="1"/>
  <c r="J297" i="1"/>
  <c r="E298" i="1"/>
  <c r="F298" i="1"/>
  <c r="I298" i="1"/>
  <c r="J298" i="1"/>
  <c r="E299" i="1"/>
  <c r="F299" i="1"/>
  <c r="I299" i="1"/>
  <c r="J299" i="1"/>
  <c r="E300" i="1"/>
  <c r="F300" i="1"/>
  <c r="I300" i="1"/>
  <c r="J300" i="1"/>
  <c r="E301" i="1"/>
  <c r="F301" i="1"/>
  <c r="I301" i="1"/>
  <c r="J301" i="1"/>
  <c r="E302" i="1"/>
  <c r="F302" i="1"/>
  <c r="I302" i="1"/>
  <c r="J302" i="1"/>
  <c r="E303" i="1"/>
  <c r="F303" i="1"/>
  <c r="I303" i="1"/>
  <c r="J303" i="1"/>
  <c r="E304" i="1"/>
  <c r="F304" i="1"/>
  <c r="I304" i="1"/>
  <c r="J304" i="1"/>
  <c r="E305" i="1"/>
  <c r="F305" i="1"/>
  <c r="I305" i="1"/>
  <c r="J305" i="1"/>
  <c r="E306" i="1"/>
  <c r="F306" i="1"/>
  <c r="I306" i="1"/>
  <c r="J306" i="1"/>
  <c r="E307" i="1"/>
  <c r="F307" i="1"/>
  <c r="I307" i="1"/>
  <c r="J307" i="1"/>
  <c r="E308" i="1"/>
  <c r="F308" i="1"/>
  <c r="I308" i="1"/>
  <c r="J308" i="1"/>
  <c r="E309" i="1"/>
  <c r="F309" i="1"/>
  <c r="I309" i="1"/>
  <c r="J309" i="1"/>
  <c r="E310" i="1"/>
  <c r="F310" i="1"/>
  <c r="I310" i="1"/>
  <c r="J310" i="1"/>
  <c r="E311" i="1"/>
  <c r="F311" i="1"/>
  <c r="I311" i="1"/>
  <c r="J311" i="1"/>
  <c r="E312" i="1"/>
  <c r="F312" i="1"/>
  <c r="I312" i="1"/>
  <c r="J312" i="1"/>
  <c r="E313" i="1"/>
  <c r="F313" i="1"/>
  <c r="I313" i="1"/>
  <c r="J313" i="1"/>
  <c r="E314" i="1"/>
  <c r="F314" i="1"/>
  <c r="I314" i="1"/>
  <c r="J314" i="1"/>
  <c r="E315" i="1"/>
  <c r="F315" i="1"/>
  <c r="I315" i="1"/>
  <c r="J315" i="1"/>
  <c r="E316" i="1"/>
  <c r="F316" i="1"/>
  <c r="I316" i="1"/>
  <c r="J316" i="1"/>
  <c r="E317" i="1"/>
  <c r="F317" i="1"/>
  <c r="I317" i="1"/>
  <c r="J317" i="1"/>
  <c r="E318" i="1"/>
  <c r="F318" i="1"/>
  <c r="I318" i="1"/>
  <c r="J318" i="1"/>
  <c r="E319" i="1"/>
  <c r="F319" i="1"/>
  <c r="I319" i="1"/>
  <c r="J319" i="1"/>
  <c r="E320" i="1"/>
  <c r="F320" i="1"/>
  <c r="I320" i="1"/>
  <c r="J320" i="1"/>
  <c r="E321" i="1"/>
  <c r="F321" i="1"/>
  <c r="I321" i="1"/>
  <c r="J321" i="1"/>
  <c r="E322" i="1"/>
  <c r="F322" i="1"/>
  <c r="I322" i="1"/>
  <c r="J322" i="1"/>
  <c r="E323" i="1"/>
  <c r="F323" i="1"/>
  <c r="I323" i="1"/>
  <c r="J323" i="1"/>
  <c r="E324" i="1"/>
  <c r="F324" i="1"/>
  <c r="I324" i="1"/>
  <c r="J324" i="1"/>
  <c r="E325" i="1"/>
  <c r="F325" i="1"/>
  <c r="I325" i="1"/>
  <c r="J325" i="1"/>
  <c r="E326" i="1"/>
  <c r="F326" i="1"/>
  <c r="I326" i="1"/>
  <c r="J326" i="1"/>
  <c r="E327" i="1"/>
  <c r="F327" i="1"/>
  <c r="I327" i="1"/>
  <c r="J327" i="1"/>
  <c r="E328" i="1"/>
  <c r="F328" i="1"/>
  <c r="I328" i="1"/>
  <c r="J328" i="1"/>
  <c r="E329" i="1"/>
  <c r="F329" i="1"/>
  <c r="I329" i="1"/>
  <c r="J329" i="1"/>
  <c r="E330" i="1"/>
  <c r="F330" i="1"/>
  <c r="I330" i="1"/>
  <c r="J330" i="1"/>
  <c r="E331" i="1"/>
  <c r="F331" i="1"/>
  <c r="I331" i="1"/>
  <c r="J331" i="1"/>
  <c r="E332" i="1"/>
  <c r="F332" i="1"/>
  <c r="I332" i="1"/>
  <c r="J332" i="1"/>
  <c r="E333" i="1"/>
  <c r="F333" i="1"/>
  <c r="I333" i="1"/>
  <c r="J333" i="1"/>
  <c r="E334" i="1"/>
  <c r="F334" i="1"/>
  <c r="I334" i="1"/>
  <c r="J334" i="1"/>
  <c r="E335" i="1"/>
  <c r="F335" i="1"/>
  <c r="I335" i="1"/>
  <c r="J335" i="1"/>
  <c r="E336" i="1"/>
  <c r="F336" i="1"/>
  <c r="I336" i="1"/>
  <c r="J336" i="1"/>
  <c r="E337" i="1"/>
  <c r="F337" i="1"/>
  <c r="I337" i="1"/>
  <c r="J337" i="1"/>
  <c r="E338" i="1"/>
  <c r="F338" i="1"/>
  <c r="I338" i="1"/>
  <c r="J338" i="1"/>
  <c r="E339" i="1"/>
  <c r="F339" i="1"/>
  <c r="I339" i="1"/>
  <c r="J339" i="1"/>
  <c r="E340" i="1"/>
  <c r="F340" i="1"/>
  <c r="I340" i="1"/>
  <c r="J340" i="1"/>
  <c r="E341" i="1"/>
  <c r="F341" i="1"/>
  <c r="I341" i="1"/>
  <c r="J341" i="1"/>
  <c r="E342" i="1"/>
  <c r="F342" i="1"/>
  <c r="I342" i="1"/>
  <c r="J342" i="1"/>
  <c r="E343" i="1"/>
  <c r="F343" i="1"/>
  <c r="I343" i="1"/>
  <c r="J343" i="1"/>
  <c r="E344" i="1"/>
  <c r="F344" i="1"/>
  <c r="I344" i="1"/>
  <c r="J344" i="1"/>
  <c r="E345" i="1"/>
  <c r="F345" i="1"/>
  <c r="I345" i="1"/>
  <c r="J345" i="1"/>
  <c r="E346" i="1"/>
  <c r="F346" i="1"/>
  <c r="I346" i="1"/>
  <c r="J346" i="1"/>
  <c r="E347" i="1"/>
  <c r="F347" i="1"/>
  <c r="I347" i="1"/>
  <c r="J347" i="1"/>
  <c r="E348" i="1"/>
  <c r="F348" i="1"/>
  <c r="I348" i="1"/>
  <c r="J348" i="1"/>
  <c r="E349" i="1"/>
  <c r="F349" i="1"/>
  <c r="I349" i="1"/>
  <c r="J349" i="1"/>
  <c r="E350" i="1"/>
  <c r="F350" i="1"/>
  <c r="I350" i="1"/>
  <c r="J350" i="1"/>
  <c r="E351" i="1"/>
  <c r="F351" i="1"/>
  <c r="I351" i="1"/>
  <c r="J351" i="1"/>
  <c r="E352" i="1"/>
  <c r="F352" i="1"/>
  <c r="I352" i="1"/>
  <c r="J352" i="1"/>
  <c r="E353" i="1"/>
  <c r="F353" i="1"/>
  <c r="I353" i="1"/>
  <c r="J353" i="1"/>
  <c r="E354" i="1"/>
  <c r="F354" i="1"/>
  <c r="I354" i="1"/>
  <c r="J354" i="1"/>
  <c r="E355" i="1"/>
  <c r="F355" i="1"/>
  <c r="I355" i="1"/>
  <c r="J355" i="1"/>
  <c r="E356" i="1"/>
  <c r="F356" i="1"/>
  <c r="I356" i="1"/>
  <c r="J356" i="1"/>
  <c r="E357" i="1"/>
  <c r="F357" i="1"/>
  <c r="I357" i="1"/>
  <c r="J357" i="1"/>
  <c r="E358" i="1"/>
  <c r="F358" i="1"/>
  <c r="I358" i="1"/>
  <c r="J358" i="1"/>
  <c r="E359" i="1"/>
  <c r="F359" i="1"/>
  <c r="I359" i="1"/>
  <c r="J359" i="1"/>
  <c r="E360" i="1"/>
  <c r="F360" i="1"/>
  <c r="I360" i="1"/>
  <c r="J360" i="1"/>
  <c r="E361" i="1"/>
  <c r="F361" i="1"/>
  <c r="I361" i="1"/>
  <c r="J361" i="1"/>
  <c r="E362" i="1"/>
  <c r="F362" i="1"/>
  <c r="I362" i="1"/>
  <c r="J362" i="1"/>
  <c r="E363" i="1"/>
  <c r="F363" i="1"/>
  <c r="I363" i="1"/>
  <c r="J363" i="1"/>
  <c r="E364" i="1"/>
  <c r="F364" i="1"/>
  <c r="I364" i="1"/>
  <c r="J364" i="1"/>
  <c r="E365" i="1"/>
  <c r="F365" i="1"/>
  <c r="I365" i="1"/>
  <c r="J365" i="1"/>
  <c r="E366" i="1"/>
  <c r="F366" i="1"/>
  <c r="I366" i="1"/>
  <c r="J366" i="1"/>
  <c r="E367" i="1"/>
  <c r="F367" i="1"/>
  <c r="I367" i="1"/>
  <c r="J367" i="1"/>
  <c r="E368" i="1"/>
  <c r="F368" i="1"/>
  <c r="I368" i="1"/>
  <c r="J368" i="1"/>
  <c r="E369" i="1"/>
  <c r="F369" i="1"/>
  <c r="I369" i="1"/>
  <c r="J369" i="1"/>
  <c r="E370" i="1"/>
  <c r="F370" i="1"/>
  <c r="I370" i="1"/>
  <c r="J370" i="1"/>
  <c r="E371" i="1"/>
  <c r="F371" i="1"/>
  <c r="I371" i="1"/>
  <c r="J371" i="1"/>
  <c r="E372" i="1"/>
  <c r="F372" i="1"/>
  <c r="I372" i="1"/>
  <c r="J372" i="1"/>
  <c r="E373" i="1"/>
  <c r="F373" i="1"/>
  <c r="I373" i="1"/>
  <c r="J373" i="1"/>
  <c r="E374" i="1"/>
  <c r="F374" i="1"/>
  <c r="I374" i="1"/>
  <c r="J374" i="1"/>
  <c r="E375" i="1"/>
  <c r="F375" i="1"/>
  <c r="I375" i="1"/>
  <c r="J375" i="1"/>
  <c r="E376" i="1"/>
  <c r="F376" i="1"/>
  <c r="I376" i="1"/>
  <c r="J376" i="1"/>
  <c r="E377" i="1"/>
  <c r="F377" i="1"/>
  <c r="I377" i="1"/>
  <c r="J377" i="1"/>
  <c r="E378" i="1"/>
  <c r="F378" i="1"/>
  <c r="I378" i="1"/>
  <c r="J378" i="1"/>
  <c r="E379" i="1"/>
  <c r="F379" i="1"/>
  <c r="I379" i="1"/>
  <c r="J379" i="1"/>
  <c r="E380" i="1"/>
  <c r="F380" i="1"/>
  <c r="I380" i="1"/>
  <c r="J380" i="1"/>
  <c r="E381" i="1"/>
  <c r="F381" i="1"/>
  <c r="I381" i="1"/>
  <c r="J381" i="1"/>
  <c r="E382" i="1"/>
  <c r="F382" i="1"/>
  <c r="I382" i="1"/>
  <c r="J382" i="1"/>
  <c r="E383" i="1"/>
  <c r="F383" i="1"/>
  <c r="I383" i="1"/>
  <c r="J383" i="1"/>
  <c r="E384" i="1"/>
  <c r="F384" i="1"/>
  <c r="I384" i="1"/>
  <c r="J384" i="1"/>
  <c r="E385" i="1"/>
  <c r="F385" i="1"/>
  <c r="I385" i="1"/>
  <c r="J385" i="1"/>
  <c r="E386" i="1"/>
  <c r="F386" i="1"/>
  <c r="I386" i="1"/>
  <c r="J386" i="1"/>
  <c r="E387" i="1"/>
  <c r="F387" i="1"/>
  <c r="I387" i="1"/>
  <c r="J387" i="1"/>
  <c r="E388" i="1"/>
  <c r="F388" i="1"/>
  <c r="I388" i="1"/>
  <c r="J388" i="1"/>
  <c r="E389" i="1"/>
  <c r="F389" i="1"/>
  <c r="I389" i="1"/>
  <c r="J389" i="1"/>
  <c r="E390" i="1"/>
  <c r="F390" i="1"/>
  <c r="I390" i="1"/>
  <c r="J390" i="1"/>
  <c r="E391" i="1"/>
  <c r="F391" i="1"/>
  <c r="I391" i="1"/>
  <c r="J391" i="1"/>
  <c r="E392" i="1"/>
  <c r="F392" i="1"/>
  <c r="I392" i="1"/>
  <c r="J392" i="1"/>
  <c r="E393" i="1"/>
  <c r="F393" i="1"/>
  <c r="I393" i="1"/>
  <c r="J393" i="1"/>
  <c r="E394" i="1"/>
  <c r="F394" i="1"/>
  <c r="I394" i="1"/>
  <c r="J394" i="1"/>
  <c r="E395" i="1"/>
  <c r="F395" i="1"/>
  <c r="I395" i="1"/>
  <c r="J395" i="1"/>
  <c r="E396" i="1"/>
  <c r="F396" i="1"/>
  <c r="I396" i="1"/>
  <c r="J396" i="1"/>
  <c r="E397" i="1"/>
  <c r="F397" i="1"/>
  <c r="I397" i="1"/>
  <c r="J397" i="1"/>
  <c r="E398" i="1"/>
  <c r="F398" i="1"/>
  <c r="I398" i="1"/>
  <c r="J398" i="1"/>
  <c r="E399" i="1"/>
  <c r="F399" i="1"/>
  <c r="I399" i="1"/>
  <c r="J399" i="1"/>
  <c r="E400" i="1"/>
  <c r="F400" i="1"/>
  <c r="I400" i="1"/>
  <c r="J400" i="1"/>
  <c r="E401" i="1"/>
  <c r="F401" i="1"/>
  <c r="I401" i="1"/>
  <c r="J401" i="1"/>
  <c r="E402" i="1"/>
  <c r="F402" i="1"/>
  <c r="I402" i="1"/>
  <c r="J402" i="1"/>
  <c r="E403" i="1"/>
  <c r="F403" i="1"/>
  <c r="I403" i="1"/>
  <c r="J403" i="1"/>
  <c r="E404" i="1"/>
  <c r="F404" i="1"/>
  <c r="I404" i="1"/>
  <c r="J404" i="1"/>
  <c r="E405" i="1"/>
  <c r="F405" i="1"/>
  <c r="I405" i="1"/>
  <c r="J405" i="1"/>
  <c r="E406" i="1"/>
  <c r="F406" i="1"/>
  <c r="I406" i="1"/>
  <c r="J406" i="1"/>
  <c r="E407" i="1"/>
  <c r="F407" i="1"/>
  <c r="I407" i="1"/>
  <c r="J407" i="1"/>
  <c r="E408" i="1"/>
  <c r="F408" i="1"/>
  <c r="I408" i="1"/>
  <c r="J408" i="1"/>
  <c r="E409" i="1"/>
  <c r="F409" i="1"/>
  <c r="I409" i="1"/>
  <c r="J409" i="1"/>
  <c r="E410" i="1"/>
  <c r="F410" i="1"/>
  <c r="I410" i="1"/>
  <c r="J410" i="1"/>
  <c r="E411" i="1"/>
  <c r="F411" i="1"/>
  <c r="I411" i="1"/>
  <c r="J411" i="1"/>
  <c r="E412" i="1"/>
  <c r="F412" i="1"/>
  <c r="I412" i="1"/>
  <c r="J412" i="1"/>
  <c r="E413" i="1"/>
  <c r="F413" i="1"/>
  <c r="I413" i="1"/>
  <c r="J413" i="1"/>
  <c r="E414" i="1"/>
  <c r="F414" i="1"/>
  <c r="I414" i="1"/>
  <c r="J414" i="1"/>
  <c r="E415" i="1"/>
  <c r="F415" i="1"/>
  <c r="I415" i="1"/>
  <c r="J415" i="1"/>
  <c r="E416" i="1"/>
  <c r="F416" i="1"/>
  <c r="I416" i="1"/>
  <c r="J416" i="1"/>
  <c r="E417" i="1"/>
  <c r="F417" i="1"/>
  <c r="I417" i="1"/>
  <c r="J417" i="1"/>
  <c r="E418" i="1"/>
  <c r="F418" i="1"/>
  <c r="I418" i="1"/>
  <c r="J418" i="1"/>
  <c r="E419" i="1"/>
  <c r="F419" i="1"/>
  <c r="I419" i="1"/>
  <c r="J419" i="1"/>
  <c r="E420" i="1"/>
  <c r="F420" i="1"/>
  <c r="I420" i="1"/>
  <c r="J420" i="1"/>
  <c r="E421" i="1"/>
  <c r="F421" i="1"/>
  <c r="I421" i="1"/>
  <c r="J421" i="1"/>
  <c r="E422" i="1"/>
  <c r="F422" i="1"/>
  <c r="I422" i="1"/>
  <c r="J422" i="1"/>
  <c r="E423" i="1"/>
  <c r="F423" i="1"/>
  <c r="I423" i="1"/>
  <c r="J423" i="1"/>
  <c r="E424" i="1"/>
  <c r="F424" i="1"/>
  <c r="I424" i="1"/>
  <c r="J424" i="1"/>
  <c r="E425" i="1"/>
  <c r="F425" i="1"/>
  <c r="I425" i="1"/>
  <c r="J425" i="1"/>
  <c r="E426" i="1"/>
  <c r="F426" i="1"/>
  <c r="I426" i="1"/>
  <c r="J426" i="1"/>
  <c r="E427" i="1"/>
  <c r="F427" i="1"/>
  <c r="I427" i="1"/>
  <c r="J427" i="1"/>
  <c r="E428" i="1"/>
  <c r="F428" i="1"/>
  <c r="I428" i="1"/>
  <c r="J428" i="1"/>
  <c r="E429" i="1"/>
  <c r="F429" i="1"/>
  <c r="I429" i="1"/>
  <c r="J429" i="1"/>
  <c r="E430" i="1"/>
  <c r="F430" i="1"/>
  <c r="I430" i="1"/>
  <c r="J430" i="1"/>
  <c r="E431" i="1"/>
  <c r="F431" i="1"/>
  <c r="I431" i="1"/>
  <c r="J431" i="1"/>
  <c r="E432" i="1"/>
  <c r="F432" i="1"/>
  <c r="I432" i="1"/>
  <c r="J432" i="1"/>
  <c r="E433" i="1"/>
  <c r="F433" i="1"/>
  <c r="I433" i="1"/>
  <c r="J433" i="1"/>
  <c r="E434" i="1"/>
  <c r="F434" i="1"/>
  <c r="I434" i="1"/>
  <c r="J434" i="1"/>
  <c r="E435" i="1"/>
  <c r="F435" i="1"/>
  <c r="I435" i="1"/>
  <c r="J435" i="1"/>
  <c r="E436" i="1"/>
  <c r="F436" i="1"/>
  <c r="I436" i="1"/>
  <c r="J436" i="1"/>
  <c r="E437" i="1"/>
  <c r="F437" i="1"/>
  <c r="I437" i="1"/>
  <c r="J437" i="1"/>
  <c r="E438" i="1"/>
  <c r="F438" i="1"/>
  <c r="I438" i="1"/>
  <c r="J438" i="1"/>
  <c r="E439" i="1"/>
  <c r="F439" i="1"/>
  <c r="I439" i="1"/>
  <c r="J439" i="1"/>
  <c r="E440" i="1"/>
  <c r="F440" i="1"/>
  <c r="I440" i="1"/>
  <c r="J440" i="1"/>
  <c r="E441" i="1"/>
  <c r="F441" i="1"/>
  <c r="I441" i="1"/>
  <c r="J441" i="1"/>
  <c r="E442" i="1"/>
  <c r="F442" i="1"/>
  <c r="I442" i="1"/>
  <c r="J442" i="1"/>
  <c r="E443" i="1"/>
  <c r="F443" i="1"/>
  <c r="I443" i="1"/>
  <c r="J443" i="1"/>
  <c r="E444" i="1"/>
  <c r="F444" i="1"/>
  <c r="I444" i="1"/>
  <c r="J444" i="1"/>
  <c r="E445" i="1"/>
  <c r="F445" i="1"/>
  <c r="I445" i="1"/>
  <c r="J445" i="1"/>
  <c r="E446" i="1"/>
  <c r="F446" i="1"/>
  <c r="I446" i="1"/>
  <c r="J446" i="1"/>
  <c r="E447" i="1"/>
  <c r="F447" i="1"/>
  <c r="I447" i="1"/>
  <c r="J447" i="1"/>
  <c r="E448" i="1"/>
  <c r="F448" i="1"/>
  <c r="I448" i="1"/>
  <c r="J448" i="1"/>
  <c r="E449" i="1"/>
  <c r="F449" i="1"/>
  <c r="I449" i="1"/>
  <c r="J449" i="1"/>
  <c r="E450" i="1"/>
  <c r="F450" i="1"/>
  <c r="I450" i="1"/>
  <c r="J450" i="1"/>
  <c r="E451" i="1"/>
  <c r="F451" i="1"/>
  <c r="I451" i="1"/>
  <c r="J451" i="1"/>
  <c r="E452" i="1"/>
  <c r="F452" i="1"/>
  <c r="I452" i="1"/>
  <c r="J452" i="1"/>
  <c r="E453" i="1"/>
  <c r="F453" i="1"/>
  <c r="I453" i="1"/>
  <c r="J453" i="1"/>
  <c r="E454" i="1"/>
  <c r="F454" i="1"/>
  <c r="I454" i="1"/>
  <c r="J454" i="1"/>
  <c r="E455" i="1"/>
  <c r="F455" i="1"/>
  <c r="I455" i="1"/>
  <c r="J455" i="1"/>
  <c r="E456" i="1"/>
  <c r="F456" i="1"/>
  <c r="I456" i="1"/>
  <c r="J456" i="1"/>
  <c r="E457" i="1"/>
  <c r="F457" i="1"/>
  <c r="I457" i="1"/>
  <c r="J457" i="1"/>
  <c r="E458" i="1"/>
  <c r="F458" i="1"/>
  <c r="I458" i="1"/>
  <c r="J458" i="1"/>
  <c r="E459" i="1"/>
  <c r="F459" i="1"/>
  <c r="I459" i="1"/>
  <c r="J459" i="1"/>
  <c r="E460" i="1"/>
  <c r="F460" i="1"/>
  <c r="I460" i="1"/>
  <c r="J460" i="1"/>
  <c r="E461" i="1"/>
  <c r="F461" i="1"/>
  <c r="I461" i="1"/>
  <c r="J461" i="1"/>
  <c r="E462" i="1"/>
  <c r="F462" i="1"/>
  <c r="I462" i="1"/>
  <c r="J462" i="1"/>
  <c r="E463" i="1"/>
  <c r="F463" i="1"/>
  <c r="I463" i="1"/>
  <c r="J463" i="1"/>
  <c r="E464" i="1"/>
  <c r="F464" i="1"/>
  <c r="I464" i="1"/>
  <c r="J464" i="1"/>
  <c r="E465" i="1"/>
  <c r="F465" i="1"/>
  <c r="I465" i="1"/>
  <c r="J465" i="1"/>
  <c r="E466" i="1"/>
  <c r="F466" i="1"/>
  <c r="I466" i="1"/>
  <c r="J466" i="1"/>
  <c r="E467" i="1"/>
  <c r="F467" i="1"/>
  <c r="I467" i="1"/>
  <c r="J467" i="1"/>
  <c r="E468" i="1"/>
  <c r="F468" i="1"/>
  <c r="I468" i="1"/>
  <c r="J468" i="1"/>
  <c r="E469" i="1"/>
  <c r="F469" i="1"/>
  <c r="I469" i="1"/>
  <c r="J469" i="1"/>
  <c r="E470" i="1"/>
  <c r="F470" i="1"/>
  <c r="I470" i="1"/>
  <c r="J470" i="1"/>
  <c r="E471" i="1"/>
  <c r="F471" i="1"/>
  <c r="I471" i="1"/>
  <c r="J471" i="1"/>
  <c r="E472" i="1"/>
  <c r="F472" i="1"/>
  <c r="I472" i="1"/>
  <c r="J472" i="1"/>
  <c r="E473" i="1"/>
  <c r="F473" i="1"/>
  <c r="I473" i="1"/>
  <c r="J473" i="1"/>
  <c r="E474" i="1"/>
  <c r="F474" i="1"/>
  <c r="I474" i="1"/>
  <c r="J474" i="1"/>
  <c r="E475" i="1"/>
  <c r="F475" i="1"/>
  <c r="I475" i="1"/>
  <c r="J475" i="1"/>
  <c r="E476" i="1"/>
  <c r="F476" i="1"/>
  <c r="I476" i="1"/>
  <c r="J476" i="1"/>
  <c r="E477" i="1"/>
  <c r="F477" i="1"/>
  <c r="I477" i="1"/>
  <c r="J477" i="1"/>
  <c r="E478" i="1"/>
  <c r="F478" i="1"/>
  <c r="I478" i="1"/>
  <c r="J478" i="1"/>
  <c r="E479" i="1"/>
  <c r="F479" i="1"/>
  <c r="I479" i="1"/>
  <c r="J479" i="1"/>
  <c r="E480" i="1"/>
  <c r="F480" i="1"/>
  <c r="I480" i="1"/>
  <c r="J480" i="1"/>
  <c r="E481" i="1"/>
  <c r="F481" i="1"/>
  <c r="I481" i="1"/>
  <c r="J481" i="1"/>
  <c r="E482" i="1"/>
  <c r="F482" i="1"/>
  <c r="I482" i="1"/>
  <c r="J482" i="1"/>
  <c r="E483" i="1"/>
  <c r="F483" i="1"/>
  <c r="I483" i="1"/>
  <c r="J483" i="1"/>
  <c r="E484" i="1"/>
  <c r="F484" i="1"/>
  <c r="I484" i="1"/>
  <c r="J484" i="1"/>
  <c r="E485" i="1"/>
  <c r="F485" i="1"/>
  <c r="I485" i="1"/>
  <c r="J485" i="1"/>
  <c r="E486" i="1"/>
  <c r="F486" i="1"/>
  <c r="I486" i="1"/>
  <c r="J486" i="1"/>
  <c r="E487" i="1"/>
  <c r="F487" i="1"/>
  <c r="I487" i="1"/>
  <c r="J487" i="1"/>
  <c r="E488" i="1"/>
  <c r="F488" i="1"/>
  <c r="I488" i="1"/>
  <c r="J488" i="1"/>
  <c r="E489" i="1"/>
  <c r="F489" i="1"/>
  <c r="I489" i="1"/>
  <c r="J489" i="1"/>
  <c r="E490" i="1"/>
  <c r="F490" i="1"/>
  <c r="I490" i="1"/>
  <c r="J490" i="1"/>
  <c r="E491" i="1"/>
  <c r="F491" i="1"/>
  <c r="I491" i="1"/>
  <c r="J491" i="1"/>
  <c r="E492" i="1"/>
  <c r="F492" i="1"/>
  <c r="I492" i="1"/>
  <c r="J492" i="1"/>
  <c r="E493" i="1"/>
  <c r="F493" i="1"/>
  <c r="I493" i="1"/>
  <c r="J493" i="1"/>
  <c r="E494" i="1"/>
  <c r="F494" i="1"/>
  <c r="I494" i="1"/>
  <c r="J494" i="1"/>
  <c r="E495" i="1"/>
  <c r="F495" i="1"/>
  <c r="I495" i="1"/>
  <c r="J495" i="1"/>
  <c r="E496" i="1"/>
  <c r="F496" i="1"/>
  <c r="I496" i="1"/>
  <c r="J496" i="1"/>
  <c r="E497" i="1"/>
  <c r="F497" i="1"/>
  <c r="I497" i="1"/>
  <c r="J497" i="1"/>
  <c r="E498" i="1"/>
  <c r="F498" i="1"/>
  <c r="I498" i="1"/>
  <c r="J498" i="1"/>
  <c r="E499" i="1"/>
  <c r="F499" i="1"/>
  <c r="I499" i="1"/>
  <c r="J499" i="1"/>
  <c r="E500" i="1"/>
  <c r="F500" i="1"/>
  <c r="I500" i="1"/>
  <c r="J500" i="1"/>
  <c r="I180" i="1"/>
  <c r="J180" i="1"/>
  <c r="I181" i="1"/>
  <c r="J181" i="1"/>
  <c r="I182" i="1"/>
  <c r="J182" i="1"/>
  <c r="C277" i="20"/>
  <c r="C271" i="20"/>
  <c r="C83" i="19"/>
  <c r="C59" i="19"/>
  <c r="C265" i="20"/>
  <c r="C75" i="19"/>
  <c r="C285" i="20"/>
  <c r="C275" i="20"/>
  <c r="C82" i="19"/>
  <c r="C266" i="20"/>
  <c r="C256" i="20"/>
  <c r="C58" i="19"/>
  <c r="C61" i="19"/>
  <c r="C289" i="20"/>
  <c r="C279" i="20"/>
  <c r="C81" i="19"/>
  <c r="C66" i="19"/>
  <c r="C69" i="19"/>
  <c r="C293" i="20"/>
  <c r="C283" i="20"/>
  <c r="C80" i="19"/>
  <c r="C287" i="20"/>
  <c r="C79" i="19"/>
  <c r="C73" i="19"/>
  <c r="C57" i="19"/>
  <c r="C291" i="20"/>
  <c r="C78" i="19"/>
  <c r="C301" i="20"/>
  <c r="C305" i="20"/>
  <c r="C303" i="20"/>
  <c r="C77" i="19"/>
  <c r="C55" i="19"/>
  <c r="C64" i="19"/>
  <c r="C254" i="20"/>
  <c r="C274" i="20"/>
  <c r="C307" i="20"/>
  <c r="C76" i="19"/>
  <c r="C62" i="19"/>
  <c r="C71" i="19"/>
  <c r="C56" i="19"/>
  <c r="C282" i="20"/>
  <c r="C272" i="20"/>
  <c r="C70" i="19"/>
  <c r="C261" i="20"/>
  <c r="C51" i="19"/>
  <c r="C49" i="19"/>
  <c r="C286" i="20"/>
  <c r="C276" i="20"/>
  <c r="C253" i="20"/>
  <c r="C262" i="20"/>
  <c r="C74" i="19"/>
  <c r="C44" i="19"/>
  <c r="C290" i="20"/>
  <c r="C284" i="20"/>
  <c r="C67" i="19"/>
  <c r="C72" i="19"/>
  <c r="C257" i="20"/>
  <c r="C264" i="20"/>
  <c r="C294" i="20"/>
  <c r="C288" i="20"/>
  <c r="C52" i="19"/>
  <c r="C255" i="20"/>
  <c r="C65" i="19"/>
  <c r="C298" i="20"/>
  <c r="C260" i="20"/>
  <c r="C50" i="19"/>
  <c r="C60" i="19"/>
  <c r="C268" i="20"/>
  <c r="C269" i="20"/>
  <c r="C306" i="20"/>
  <c r="C258" i="20"/>
  <c r="C68" i="19"/>
  <c r="C267" i="20"/>
  <c r="C273" i="20"/>
  <c r="C270" i="20"/>
  <c r="C84" i="19"/>
  <c r="C263" i="20"/>
  <c r="C63" i="19"/>
  <c r="C259" i="20"/>
  <c r="A292" i="20" l="1"/>
  <c r="C303" i="17"/>
  <c r="C261" i="17"/>
  <c r="H261" i="17" s="1"/>
  <c r="C304" i="17"/>
  <c r="F304" i="17" s="1"/>
  <c r="A296" i="20"/>
  <c r="C273" i="17"/>
  <c r="H273" i="17" s="1"/>
  <c r="C246" i="17"/>
  <c r="F246" i="17" s="1"/>
  <c r="C213" i="17"/>
  <c r="F213" i="17" s="1"/>
  <c r="C253" i="17"/>
  <c r="H253" i="17" s="1"/>
  <c r="A302" i="20"/>
  <c r="A300" i="20"/>
  <c r="C264" i="17"/>
  <c r="F264" i="17" s="1"/>
  <c r="A297" i="20"/>
  <c r="C250" i="17"/>
  <c r="H250" i="17" s="1"/>
  <c r="F305" i="17"/>
  <c r="H305" i="17"/>
  <c r="H278" i="17"/>
  <c r="F278" i="17"/>
  <c r="A281" i="20"/>
  <c r="C298" i="17"/>
  <c r="H298" i="17" s="1"/>
  <c r="C290" i="17"/>
  <c r="H290" i="17" s="1"/>
  <c r="C286" i="17"/>
  <c r="H286" i="17" s="1"/>
  <c r="C282" i="17"/>
  <c r="H282" i="17" s="1"/>
  <c r="H304" i="17"/>
  <c r="C302" i="17"/>
  <c r="C300" i="17"/>
  <c r="H300" i="17" s="1"/>
  <c r="C266" i="17"/>
  <c r="F266" i="17" s="1"/>
  <c r="C248" i="17"/>
  <c r="F248" i="17" s="1"/>
  <c r="C205" i="17"/>
  <c r="F205" i="17" s="1"/>
  <c r="A280" i="20"/>
  <c r="A308" i="20"/>
  <c r="A304" i="20"/>
  <c r="C279" i="17"/>
  <c r="C288" i="17"/>
  <c r="H288" i="17" s="1"/>
  <c r="C284" i="17"/>
  <c r="H284" i="17" s="1"/>
  <c r="C280" i="17"/>
  <c r="H280" i="17" s="1"/>
  <c r="C271" i="17"/>
  <c r="H271" i="17" s="1"/>
  <c r="C259" i="17"/>
  <c r="H259" i="17" s="1"/>
  <c r="C241" i="17"/>
  <c r="F241" i="17" s="1"/>
  <c r="C239" i="17"/>
  <c r="F301" i="17"/>
  <c r="F299" i="17"/>
  <c r="F298" i="17"/>
  <c r="F297" i="17"/>
  <c r="F296" i="17"/>
  <c r="F295" i="17"/>
  <c r="F294" i="17"/>
  <c r="F293" i="17"/>
  <c r="F292" i="17"/>
  <c r="F291" i="17"/>
  <c r="F289" i="17"/>
  <c r="F287" i="17"/>
  <c r="F285" i="17"/>
  <c r="F283" i="17"/>
  <c r="F282" i="17"/>
  <c r="F281" i="17"/>
  <c r="A299" i="20"/>
  <c r="A295" i="20"/>
  <c r="F277" i="17"/>
  <c r="C228" i="17"/>
  <c r="F228" i="17" s="1"/>
  <c r="C263" i="17"/>
  <c r="F263" i="17" s="1"/>
  <c r="C251" i="17"/>
  <c r="C249" i="17"/>
  <c r="H249" i="17" s="1"/>
  <c r="C247" i="17"/>
  <c r="F247" i="17" s="1"/>
  <c r="C245" i="17"/>
  <c r="F245" i="17" s="1"/>
  <c r="C224" i="17"/>
  <c r="F224" i="17" s="1"/>
  <c r="C216" i="17"/>
  <c r="F216" i="17" s="1"/>
  <c r="C214" i="17"/>
  <c r="C209" i="17"/>
  <c r="F209" i="17" s="1"/>
  <c r="C206" i="17"/>
  <c r="H206" i="17" s="1"/>
  <c r="F204" i="17"/>
  <c r="C202" i="17"/>
  <c r="F202" i="17" s="1"/>
  <c r="C276" i="17"/>
  <c r="F276" i="17" s="1"/>
  <c r="C274" i="17"/>
  <c r="C272" i="17"/>
  <c r="F272" i="17" s="1"/>
  <c r="C270" i="17"/>
  <c r="F270" i="17" s="1"/>
  <c r="C254" i="17"/>
  <c r="C252" i="17"/>
  <c r="F252" i="17" s="1"/>
  <c r="C242" i="17"/>
  <c r="H242" i="17" s="1"/>
  <c r="F234" i="17"/>
  <c r="C218" i="17"/>
  <c r="H218" i="17" s="1"/>
  <c r="C211" i="17"/>
  <c r="H211" i="17" s="1"/>
  <c r="F227" i="17"/>
  <c r="H227" i="17"/>
  <c r="A229" i="20"/>
  <c r="H223" i="17"/>
  <c r="A278" i="20"/>
  <c r="A245" i="20"/>
  <c r="C267" i="17"/>
  <c r="C262" i="17"/>
  <c r="C260" i="17"/>
  <c r="F260" i="17" s="1"/>
  <c r="C258" i="17"/>
  <c r="F258" i="17" s="1"/>
  <c r="C255" i="17"/>
  <c r="F255" i="17" s="1"/>
  <c r="F250" i="17"/>
  <c r="C244" i="17"/>
  <c r="H244" i="17" s="1"/>
  <c r="C240" i="17"/>
  <c r="C236" i="17"/>
  <c r="C222" i="17"/>
  <c r="C217" i="17"/>
  <c r="F217" i="17" s="1"/>
  <c r="C215" i="17"/>
  <c r="F215" i="17" s="1"/>
  <c r="C212" i="17"/>
  <c r="C210" i="17"/>
  <c r="H210" i="17" s="1"/>
  <c r="F208" i="17"/>
  <c r="A237" i="20"/>
  <c r="H235" i="17"/>
  <c r="F235" i="17"/>
  <c r="H226" i="17"/>
  <c r="F226" i="17"/>
  <c r="F231" i="17"/>
  <c r="H231" i="17"/>
  <c r="H228" i="17"/>
  <c r="A227" i="20"/>
  <c r="C225" i="17"/>
  <c r="H225" i="17" s="1"/>
  <c r="A236" i="20"/>
  <c r="A228" i="20"/>
  <c r="A210" i="20"/>
  <c r="F211" i="17"/>
  <c r="H247" i="17"/>
  <c r="A209" i="20"/>
  <c r="C207" i="17"/>
  <c r="A233" i="20"/>
  <c r="C232" i="17"/>
  <c r="H232" i="17" s="1"/>
  <c r="C233" i="17"/>
  <c r="A235" i="20"/>
  <c r="C229" i="17"/>
  <c r="F229" i="17" s="1"/>
  <c r="A231" i="20"/>
  <c r="A223" i="20"/>
  <c r="C221" i="17"/>
  <c r="H221" i="17" s="1"/>
  <c r="H202" i="17"/>
  <c r="C269" i="17"/>
  <c r="C268" i="17"/>
  <c r="C265" i="17"/>
  <c r="F261" i="17"/>
  <c r="C257" i="17"/>
  <c r="C256" i="17"/>
  <c r="F253" i="17"/>
  <c r="C238" i="17"/>
  <c r="F238" i="17" s="1"/>
  <c r="C237" i="17"/>
  <c r="A221" i="20"/>
  <c r="C219" i="17"/>
  <c r="F219" i="17" s="1"/>
  <c r="A232" i="20"/>
  <c r="A206" i="20"/>
  <c r="H243" i="17"/>
  <c r="F243" i="17"/>
  <c r="F275" i="17"/>
  <c r="H270" i="17"/>
  <c r="H266" i="17"/>
  <c r="H246" i="17"/>
  <c r="F242" i="17"/>
  <c r="H241" i="17"/>
  <c r="H230" i="17"/>
  <c r="F220" i="17"/>
  <c r="H216" i="17"/>
  <c r="H215" i="17"/>
  <c r="H205" i="17"/>
  <c r="F203" i="17"/>
  <c r="B4" i="20"/>
  <c r="B5" i="20"/>
  <c r="B6" i="20"/>
  <c r="A4" i="20"/>
  <c r="A6" i="20"/>
  <c r="A3" i="17"/>
  <c r="C3" i="17" s="1"/>
  <c r="A4" i="17"/>
  <c r="C2" i="17"/>
  <c r="H2" i="17" s="1"/>
  <c r="B26" i="20"/>
  <c r="E46" i="1"/>
  <c r="F46" i="1"/>
  <c r="B203" i="20"/>
  <c r="B204" i="20"/>
  <c r="B205" i="20"/>
  <c r="B206" i="20"/>
  <c r="B207" i="20"/>
  <c r="B208" i="20"/>
  <c r="B209" i="20"/>
  <c r="B210" i="20"/>
  <c r="B211" i="20"/>
  <c r="B212" i="20"/>
  <c r="B213" i="20"/>
  <c r="B214" i="20"/>
  <c r="B215" i="20"/>
  <c r="B216" i="20"/>
  <c r="B217" i="20"/>
  <c r="B218" i="20"/>
  <c r="B219" i="20"/>
  <c r="B220" i="20"/>
  <c r="B221" i="20"/>
  <c r="B222" i="20"/>
  <c r="B223" i="20"/>
  <c r="B224" i="20"/>
  <c r="B225" i="20"/>
  <c r="B226" i="20"/>
  <c r="B227" i="20"/>
  <c r="B228" i="20"/>
  <c r="B229" i="20"/>
  <c r="B230" i="20"/>
  <c r="B231" i="20"/>
  <c r="B232" i="20"/>
  <c r="B233" i="20"/>
  <c r="B234" i="20"/>
  <c r="B235" i="20"/>
  <c r="B236" i="20"/>
  <c r="B237" i="20"/>
  <c r="B238" i="20"/>
  <c r="B239" i="20"/>
  <c r="B240" i="20"/>
  <c r="B241" i="20"/>
  <c r="B242" i="20"/>
  <c r="B243" i="20"/>
  <c r="B244" i="20"/>
  <c r="B245" i="20"/>
  <c r="B246" i="20"/>
  <c r="B247" i="20"/>
  <c r="B248" i="20"/>
  <c r="B249" i="20"/>
  <c r="B250" i="20"/>
  <c r="B251" i="20"/>
  <c r="C247" i="20"/>
  <c r="C292" i="20"/>
  <c r="C296" i="20"/>
  <c r="C302" i="20"/>
  <c r="C300" i="20"/>
  <c r="C297" i="20"/>
  <c r="C299" i="20"/>
  <c r="C236" i="20"/>
  <c r="C250" i="20"/>
  <c r="C220" i="20"/>
  <c r="C239" i="20"/>
  <c r="C242" i="20"/>
  <c r="C234" i="20"/>
  <c r="C215" i="20"/>
  <c r="C238" i="20"/>
  <c r="C218" i="20"/>
  <c r="C246" i="20"/>
  <c r="C226" i="20"/>
  <c r="C249" i="20"/>
  <c r="C235" i="20"/>
  <c r="C230" i="20"/>
  <c r="C210" i="20"/>
  <c r="C205" i="20"/>
  <c r="C227" i="20"/>
  <c r="C245" i="20"/>
  <c r="C214" i="20"/>
  <c r="C211" i="20"/>
  <c r="C221" i="20"/>
  <c r="C208" i="20"/>
  <c r="C223" i="20"/>
  <c r="C229" i="20"/>
  <c r="C219" i="20"/>
  <c r="C237" i="20"/>
  <c r="C225" i="20"/>
  <c r="C222" i="20"/>
  <c r="C213" i="20"/>
  <c r="C241" i="20"/>
  <c r="C212" i="20"/>
  <c r="C207" i="20"/>
  <c r="C248" i="20"/>
  <c r="C232" i="20"/>
  <c r="C209" i="20"/>
  <c r="C240" i="20"/>
  <c r="C281" i="20"/>
  <c r="C216" i="20"/>
  <c r="C244" i="20"/>
  <c r="C224" i="20"/>
  <c r="C280" i="20"/>
  <c r="C308" i="20"/>
  <c r="C251" i="20"/>
  <c r="C228" i="20"/>
  <c r="C295" i="20"/>
  <c r="C231" i="20"/>
  <c r="C243" i="20"/>
  <c r="C304" i="20"/>
  <c r="C206" i="20"/>
  <c r="C233" i="20"/>
  <c r="C252" i="20"/>
  <c r="C217" i="20"/>
  <c r="C204" i="20"/>
  <c r="C278" i="20"/>
  <c r="H264" i="17" l="1"/>
  <c r="F225" i="17"/>
  <c r="H260" i="17"/>
  <c r="H209" i="17"/>
  <c r="H213" i="17"/>
  <c r="F303" i="17"/>
  <c r="H303" i="17"/>
  <c r="H252" i="17"/>
  <c r="H255" i="17"/>
  <c r="F280" i="17"/>
  <c r="H276" i="17"/>
  <c r="F273" i="17"/>
  <c r="F284" i="17"/>
  <c r="F290" i="17"/>
  <c r="F206" i="17"/>
  <c r="F286" i="17"/>
  <c r="F210" i="17"/>
  <c r="F218" i="17"/>
  <c r="F244" i="17"/>
  <c r="H258" i="17"/>
  <c r="F271" i="17"/>
  <c r="H224" i="17"/>
  <c r="F288" i="17"/>
  <c r="F300" i="17"/>
  <c r="H239" i="17"/>
  <c r="F239" i="17"/>
  <c r="H217" i="17"/>
  <c r="H279" i="17"/>
  <c r="F279" i="17"/>
  <c r="H302" i="17"/>
  <c r="F302" i="17"/>
  <c r="A5" i="20"/>
  <c r="F259" i="17"/>
  <c r="H248" i="17"/>
  <c r="H245" i="17"/>
  <c r="F221" i="17"/>
  <c r="F249" i="17"/>
  <c r="H254" i="17"/>
  <c r="F254" i="17"/>
  <c r="F274" i="17"/>
  <c r="H274" i="17"/>
  <c r="F251" i="17"/>
  <c r="H251" i="17"/>
  <c r="F232" i="17"/>
  <c r="H238" i="17"/>
  <c r="H272" i="17"/>
  <c r="H263" i="17"/>
  <c r="F214" i="17"/>
  <c r="H214" i="17"/>
  <c r="F240" i="17"/>
  <c r="H240" i="17"/>
  <c r="H267" i="17"/>
  <c r="F267" i="17"/>
  <c r="H222" i="17"/>
  <c r="F222" i="17"/>
  <c r="H212" i="17"/>
  <c r="F212" i="17"/>
  <c r="H262" i="17"/>
  <c r="F262" i="17"/>
  <c r="H219" i="17"/>
  <c r="H236" i="17"/>
  <c r="F236" i="17"/>
  <c r="F256" i="17"/>
  <c r="H256" i="17"/>
  <c r="F257" i="17"/>
  <c r="H257" i="17"/>
  <c r="F269" i="17"/>
  <c r="H269" i="17"/>
  <c r="H207" i="17"/>
  <c r="F207" i="17"/>
  <c r="F237" i="17"/>
  <c r="H237" i="17"/>
  <c r="F268" i="17"/>
  <c r="H268" i="17"/>
  <c r="F233" i="17"/>
  <c r="H233" i="17"/>
  <c r="H229" i="17"/>
  <c r="F265" i="17"/>
  <c r="H265" i="17"/>
  <c r="F3" i="17"/>
  <c r="H3" i="17"/>
  <c r="F2" i="17"/>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2" i="1"/>
  <c r="J22" i="1"/>
  <c r="I24" i="1"/>
  <c r="J24" i="1"/>
  <c r="I23" i="1"/>
  <c r="J23" i="1"/>
  <c r="I21" i="1"/>
  <c r="J21"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3" i="1"/>
  <c r="J183" i="1"/>
  <c r="I184" i="1"/>
  <c r="J184" i="1"/>
  <c r="I185" i="1"/>
  <c r="J185" i="1"/>
  <c r="I186" i="1"/>
  <c r="J186" i="1"/>
  <c r="I187" i="1"/>
  <c r="J187" i="1"/>
  <c r="I188" i="1"/>
  <c r="J188" i="1"/>
  <c r="I192" i="1"/>
  <c r="J192" i="1"/>
  <c r="I193" i="1"/>
  <c r="J193" i="1"/>
  <c r="I195" i="1"/>
  <c r="J195" i="1"/>
  <c r="I196" i="1"/>
  <c r="J196" i="1"/>
  <c r="I197" i="1"/>
  <c r="J197" i="1"/>
  <c r="I199" i="1"/>
  <c r="J199" i="1"/>
  <c r="I198" i="1"/>
  <c r="J198" i="1"/>
  <c r="I200" i="1"/>
  <c r="J200" i="1"/>
  <c r="I201" i="1"/>
  <c r="J201" i="1"/>
  <c r="I202" i="1"/>
  <c r="J202" i="1"/>
  <c r="I204" i="1"/>
  <c r="J204" i="1"/>
  <c r="I203" i="1"/>
  <c r="J203" i="1"/>
  <c r="J5" i="1"/>
  <c r="I5" i="1"/>
  <c r="E203" i="1" l="1"/>
  <c r="F203" i="1"/>
  <c r="B103" i="18"/>
  <c r="D103" i="18" s="1"/>
  <c r="B104" i="18"/>
  <c r="D104" i="18" s="1"/>
  <c r="B105" i="18"/>
  <c r="D105" i="18" s="1"/>
  <c r="B106" i="18"/>
  <c r="D106" i="18" s="1"/>
  <c r="B107" i="18"/>
  <c r="D107" i="18" s="1"/>
  <c r="B108" i="18"/>
  <c r="D108" i="18" s="1"/>
  <c r="B109" i="18"/>
  <c r="D109" i="18" s="1"/>
  <c r="B110" i="18"/>
  <c r="D110" i="18" s="1"/>
  <c r="B111" i="18"/>
  <c r="D111" i="18" s="1"/>
  <c r="B112" i="18"/>
  <c r="D112" i="18" s="1"/>
  <c r="B113" i="18"/>
  <c r="D113" i="18" s="1"/>
  <c r="B114" i="18"/>
  <c r="D114" i="18" s="1"/>
  <c r="B115" i="18"/>
  <c r="D115" i="18" s="1"/>
  <c r="B116" i="18"/>
  <c r="D116" i="18" s="1"/>
  <c r="B117" i="18"/>
  <c r="D117" i="18" s="1"/>
  <c r="B118" i="18"/>
  <c r="D118" i="18" s="1"/>
  <c r="B119" i="18"/>
  <c r="D119" i="18" s="1"/>
  <c r="B120" i="18"/>
  <c r="D120" i="18" s="1"/>
  <c r="B121" i="18"/>
  <c r="D121" i="18" s="1"/>
  <c r="B122" i="18"/>
  <c r="D122" i="18" s="1"/>
  <c r="B123" i="18"/>
  <c r="D123" i="18" s="1"/>
  <c r="B124" i="18"/>
  <c r="D124" i="18" s="1"/>
  <c r="B125" i="18"/>
  <c r="D125" i="18" s="1"/>
  <c r="B126" i="18"/>
  <c r="D126" i="18" s="1"/>
  <c r="B127" i="18"/>
  <c r="D127" i="18" s="1"/>
  <c r="B128" i="18"/>
  <c r="D128" i="18" s="1"/>
  <c r="B129" i="18"/>
  <c r="D129" i="18" s="1"/>
  <c r="B130" i="18"/>
  <c r="D130" i="18" s="1"/>
  <c r="B131" i="18"/>
  <c r="D131" i="18" s="1"/>
  <c r="B132" i="18"/>
  <c r="D132" i="18" s="1"/>
  <c r="B133" i="18"/>
  <c r="D133" i="18" s="1"/>
  <c r="B134" i="18"/>
  <c r="D134" i="18" s="1"/>
  <c r="B135" i="18"/>
  <c r="D135" i="18" s="1"/>
  <c r="B136" i="18"/>
  <c r="D136" i="18" s="1"/>
  <c r="B137" i="18"/>
  <c r="D137" i="18" s="1"/>
  <c r="B138" i="18"/>
  <c r="D138" i="18" s="1"/>
  <c r="B139" i="18"/>
  <c r="D139" i="18" s="1"/>
  <c r="B140" i="18"/>
  <c r="D140" i="18" s="1"/>
  <c r="B141" i="18"/>
  <c r="D141" i="18" s="1"/>
  <c r="B142" i="18"/>
  <c r="D142" i="18" s="1"/>
  <c r="B143" i="18"/>
  <c r="D143" i="18" s="1"/>
  <c r="B144" i="18"/>
  <c r="D144" i="18" s="1"/>
  <c r="B145" i="18"/>
  <c r="D145" i="18" s="1"/>
  <c r="B146" i="18"/>
  <c r="D146" i="18" s="1"/>
  <c r="B147" i="18"/>
  <c r="D147" i="18" s="1"/>
  <c r="B148" i="18"/>
  <c r="D148" i="18" s="1"/>
  <c r="B149" i="18"/>
  <c r="D149" i="18" s="1"/>
  <c r="B150" i="18"/>
  <c r="D150" i="18" s="1"/>
  <c r="B151" i="18"/>
  <c r="D151" i="18" s="1"/>
  <c r="B152" i="18"/>
  <c r="D152" i="18" s="1"/>
  <c r="B153" i="18"/>
  <c r="D153" i="18" s="1"/>
  <c r="B154" i="18"/>
  <c r="D154" i="18" s="1"/>
  <c r="B155" i="18"/>
  <c r="D155" i="18" s="1"/>
  <c r="B156" i="18"/>
  <c r="D156" i="18" s="1"/>
  <c r="B157" i="18"/>
  <c r="D157" i="18" s="1"/>
  <c r="B158" i="18"/>
  <c r="D158" i="18" s="1"/>
  <c r="B159" i="18"/>
  <c r="D159" i="18" s="1"/>
  <c r="B160" i="18"/>
  <c r="D160" i="18" s="1"/>
  <c r="B161" i="18"/>
  <c r="D161" i="18" s="1"/>
  <c r="B162" i="18"/>
  <c r="D162" i="18" s="1"/>
  <c r="B163" i="18"/>
  <c r="D163" i="18" s="1"/>
  <c r="B164" i="18"/>
  <c r="D164" i="18" s="1"/>
  <c r="B165" i="18"/>
  <c r="D165" i="18" s="1"/>
  <c r="B166" i="18"/>
  <c r="D166" i="18" s="1"/>
  <c r="B167" i="18"/>
  <c r="D167" i="18" s="1"/>
  <c r="B168" i="18"/>
  <c r="D168" i="18" s="1"/>
  <c r="B169" i="18"/>
  <c r="D169" i="18" s="1"/>
  <c r="B170" i="18"/>
  <c r="D170" i="18" s="1"/>
  <c r="B171" i="18"/>
  <c r="D171" i="18" s="1"/>
  <c r="B172" i="18"/>
  <c r="D172" i="18" s="1"/>
  <c r="B173" i="18"/>
  <c r="D173" i="18" s="1"/>
  <c r="B174" i="18"/>
  <c r="D174" i="18" s="1"/>
  <c r="B175" i="18"/>
  <c r="D175" i="18" s="1"/>
  <c r="B176" i="18"/>
  <c r="D176" i="18" s="1"/>
  <c r="B177" i="18"/>
  <c r="D177" i="18" s="1"/>
  <c r="B178" i="18"/>
  <c r="D178" i="18" s="1"/>
  <c r="B179" i="18"/>
  <c r="D179" i="18" s="1"/>
  <c r="B180" i="18"/>
  <c r="D180" i="18" s="1"/>
  <c r="B181" i="18"/>
  <c r="D181" i="18" s="1"/>
  <c r="B182" i="18"/>
  <c r="D182" i="18" s="1"/>
  <c r="B183" i="18"/>
  <c r="D183" i="18" s="1"/>
  <c r="B184" i="18"/>
  <c r="D184" i="18" s="1"/>
  <c r="B185" i="18"/>
  <c r="D185" i="18" s="1"/>
  <c r="B186" i="18"/>
  <c r="D186" i="18" s="1"/>
  <c r="B187" i="18"/>
  <c r="D187" i="18" s="1"/>
  <c r="B188" i="18"/>
  <c r="D188" i="18" s="1"/>
  <c r="B189" i="18"/>
  <c r="D189" i="18" s="1"/>
  <c r="B190" i="18"/>
  <c r="D190" i="18" s="1"/>
  <c r="B191" i="18"/>
  <c r="D191" i="18" s="1"/>
  <c r="B192" i="18"/>
  <c r="D192" i="18" s="1"/>
  <c r="B193" i="18"/>
  <c r="D193" i="18" s="1"/>
  <c r="B194" i="18"/>
  <c r="D194" i="18" s="1"/>
  <c r="B195" i="18"/>
  <c r="D195" i="18" s="1"/>
  <c r="B196" i="18"/>
  <c r="D196" i="18" s="1"/>
  <c r="B197" i="18"/>
  <c r="D197" i="18" s="1"/>
  <c r="B198" i="18"/>
  <c r="D198" i="18" s="1"/>
  <c r="B199" i="18"/>
  <c r="D199" i="18" s="1"/>
  <c r="B200" i="18"/>
  <c r="D200" i="18" s="1"/>
  <c r="B201" i="18"/>
  <c r="D201" i="18" s="1"/>
  <c r="B202" i="18"/>
  <c r="D202" i="18" s="1"/>
  <c r="B8" i="20"/>
  <c r="B9" i="20"/>
  <c r="B10" i="20"/>
  <c r="B11" i="20"/>
  <c r="B12" i="20"/>
  <c r="B13" i="20"/>
  <c r="B14" i="20"/>
  <c r="B15" i="20"/>
  <c r="B16" i="20"/>
  <c r="B17" i="20"/>
  <c r="B18" i="20"/>
  <c r="B19" i="20"/>
  <c r="B20" i="20"/>
  <c r="B21" i="20"/>
  <c r="B22" i="20"/>
  <c r="B23" i="20"/>
  <c r="B24" i="20"/>
  <c r="B25"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B164" i="20"/>
  <c r="B165" i="20"/>
  <c r="B166" i="20"/>
  <c r="B167" i="20"/>
  <c r="B168" i="20"/>
  <c r="B169" i="20"/>
  <c r="B170" i="20"/>
  <c r="B171" i="20"/>
  <c r="B172" i="20"/>
  <c r="B173" i="20"/>
  <c r="B174" i="20"/>
  <c r="B175" i="20"/>
  <c r="B176" i="20"/>
  <c r="B177" i="20"/>
  <c r="B178" i="20"/>
  <c r="B179" i="20"/>
  <c r="B180" i="20"/>
  <c r="B181" i="20"/>
  <c r="B182" i="20"/>
  <c r="B183" i="20"/>
  <c r="B184" i="20"/>
  <c r="B185" i="20"/>
  <c r="B186" i="20"/>
  <c r="B187" i="20"/>
  <c r="B188" i="20"/>
  <c r="B189" i="20"/>
  <c r="B190" i="20"/>
  <c r="B191" i="20"/>
  <c r="B192" i="20"/>
  <c r="B193" i="20"/>
  <c r="B194" i="20"/>
  <c r="B195" i="20"/>
  <c r="B196" i="20"/>
  <c r="B197" i="20"/>
  <c r="B198" i="20"/>
  <c r="B199" i="20"/>
  <c r="B200" i="20"/>
  <c r="B201" i="20"/>
  <c r="B202" i="20"/>
  <c r="B7" i="20"/>
  <c r="E6" i="1"/>
  <c r="F6" i="1"/>
  <c r="E7" i="1"/>
  <c r="F7" i="1"/>
  <c r="E8" i="1"/>
  <c r="F8" i="1"/>
  <c r="E9" i="1"/>
  <c r="F9" i="1"/>
  <c r="E10" i="1"/>
  <c r="F10" i="1"/>
  <c r="E11" i="1"/>
  <c r="F11" i="1"/>
  <c r="E12" i="1"/>
  <c r="F12" i="1"/>
  <c r="E13" i="1"/>
  <c r="F13" i="1"/>
  <c r="E14" i="1"/>
  <c r="F14" i="1"/>
  <c r="E15" i="1"/>
  <c r="F15" i="1"/>
  <c r="E16" i="1"/>
  <c r="F16" i="1"/>
  <c r="E17" i="1"/>
  <c r="F17" i="1"/>
  <c r="E18" i="1"/>
  <c r="F18" i="1"/>
  <c r="E19" i="1"/>
  <c r="F19" i="1"/>
  <c r="E20" i="1"/>
  <c r="F20" i="1"/>
  <c r="E22" i="1"/>
  <c r="F22" i="1"/>
  <c r="E24" i="1"/>
  <c r="F24" i="1"/>
  <c r="E23" i="1"/>
  <c r="F23" i="1"/>
  <c r="E21" i="1"/>
  <c r="F21"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105" i="1"/>
  <c r="F105" i="1"/>
  <c r="E106" i="1"/>
  <c r="F106" i="1"/>
  <c r="E107" i="1"/>
  <c r="F107" i="1"/>
  <c r="E108" i="1"/>
  <c r="F108" i="1"/>
  <c r="E109" i="1"/>
  <c r="F109" i="1"/>
  <c r="E110" i="1"/>
  <c r="F110" i="1"/>
  <c r="E111" i="1"/>
  <c r="F111" i="1"/>
  <c r="E112" i="1"/>
  <c r="F112" i="1"/>
  <c r="E113" i="1"/>
  <c r="F113" i="1"/>
  <c r="E114" i="1"/>
  <c r="F114" i="1"/>
  <c r="E115" i="1"/>
  <c r="F115" i="1"/>
  <c r="E116" i="1"/>
  <c r="F116" i="1"/>
  <c r="E117" i="1"/>
  <c r="F117" i="1"/>
  <c r="E118" i="1"/>
  <c r="F118" i="1"/>
  <c r="E119" i="1"/>
  <c r="F119" i="1"/>
  <c r="E120" i="1"/>
  <c r="F120" i="1"/>
  <c r="E121" i="1"/>
  <c r="F121" i="1"/>
  <c r="E122" i="1"/>
  <c r="F122" i="1"/>
  <c r="E123" i="1"/>
  <c r="F123" i="1"/>
  <c r="E124" i="1"/>
  <c r="F124" i="1"/>
  <c r="E125" i="1"/>
  <c r="F125" i="1"/>
  <c r="E126" i="1"/>
  <c r="F126" i="1"/>
  <c r="E127" i="1"/>
  <c r="F127" i="1"/>
  <c r="E128" i="1"/>
  <c r="F128" i="1"/>
  <c r="E129" i="1"/>
  <c r="F129" i="1"/>
  <c r="E130" i="1"/>
  <c r="F130" i="1"/>
  <c r="E131" i="1"/>
  <c r="F131" i="1"/>
  <c r="E132" i="1"/>
  <c r="F132" i="1"/>
  <c r="E133" i="1"/>
  <c r="F133" i="1"/>
  <c r="E134" i="1"/>
  <c r="F134" i="1"/>
  <c r="E135" i="1"/>
  <c r="F135" i="1"/>
  <c r="E136" i="1"/>
  <c r="F136" i="1"/>
  <c r="E137" i="1"/>
  <c r="F137" i="1"/>
  <c r="E138" i="1"/>
  <c r="F138" i="1"/>
  <c r="E139" i="1"/>
  <c r="F139" i="1"/>
  <c r="E140" i="1"/>
  <c r="F140" i="1"/>
  <c r="E141" i="1"/>
  <c r="F141" i="1"/>
  <c r="E142" i="1"/>
  <c r="F142" i="1"/>
  <c r="E143" i="1"/>
  <c r="F143" i="1"/>
  <c r="E144" i="1"/>
  <c r="F144" i="1"/>
  <c r="E145" i="1"/>
  <c r="F145" i="1"/>
  <c r="E146" i="1"/>
  <c r="F146" i="1"/>
  <c r="E147" i="1"/>
  <c r="F147" i="1"/>
  <c r="E148" i="1"/>
  <c r="F148" i="1"/>
  <c r="E149" i="1"/>
  <c r="F149" i="1"/>
  <c r="E150" i="1"/>
  <c r="F150" i="1"/>
  <c r="E151" i="1"/>
  <c r="F151" i="1"/>
  <c r="E152" i="1"/>
  <c r="F152" i="1"/>
  <c r="E153" i="1"/>
  <c r="F153" i="1"/>
  <c r="E154" i="1"/>
  <c r="F154" i="1"/>
  <c r="E155" i="1"/>
  <c r="F155" i="1"/>
  <c r="E156" i="1"/>
  <c r="F156" i="1"/>
  <c r="E157" i="1"/>
  <c r="F157" i="1"/>
  <c r="E158" i="1"/>
  <c r="F158" i="1"/>
  <c r="E159" i="1"/>
  <c r="F159" i="1"/>
  <c r="E160" i="1"/>
  <c r="F160" i="1"/>
  <c r="E161" i="1"/>
  <c r="F161" i="1"/>
  <c r="E162" i="1"/>
  <c r="F162" i="1"/>
  <c r="E163" i="1"/>
  <c r="F163" i="1"/>
  <c r="E164" i="1"/>
  <c r="F164" i="1"/>
  <c r="E165" i="1"/>
  <c r="F165" i="1"/>
  <c r="E166" i="1"/>
  <c r="F166" i="1"/>
  <c r="E167" i="1"/>
  <c r="F167" i="1"/>
  <c r="E168" i="1"/>
  <c r="F168" i="1"/>
  <c r="E169" i="1"/>
  <c r="F169" i="1"/>
  <c r="E170" i="1"/>
  <c r="F170" i="1"/>
  <c r="E171" i="1"/>
  <c r="F171" i="1"/>
  <c r="E172" i="1"/>
  <c r="F172" i="1"/>
  <c r="E173" i="1"/>
  <c r="F173" i="1"/>
  <c r="E174" i="1"/>
  <c r="F174" i="1"/>
  <c r="E175" i="1"/>
  <c r="F175" i="1"/>
  <c r="E176" i="1"/>
  <c r="F176" i="1"/>
  <c r="E177" i="1"/>
  <c r="F177" i="1"/>
  <c r="E178" i="1"/>
  <c r="F178" i="1"/>
  <c r="E179" i="1"/>
  <c r="F179" i="1"/>
  <c r="E180" i="1"/>
  <c r="F180" i="1"/>
  <c r="E181" i="1"/>
  <c r="F181" i="1"/>
  <c r="E182" i="1"/>
  <c r="F182" i="1"/>
  <c r="E183" i="1"/>
  <c r="F183" i="1"/>
  <c r="E184" i="1"/>
  <c r="F184" i="1"/>
  <c r="E185" i="1"/>
  <c r="F185" i="1"/>
  <c r="E186" i="1"/>
  <c r="F186" i="1"/>
  <c r="E187" i="1"/>
  <c r="F187" i="1"/>
  <c r="E188" i="1"/>
  <c r="F188" i="1"/>
  <c r="E192" i="1"/>
  <c r="F192" i="1"/>
  <c r="E193" i="1"/>
  <c r="F193" i="1"/>
  <c r="E195" i="1"/>
  <c r="F195" i="1"/>
  <c r="E196" i="1"/>
  <c r="F196" i="1"/>
  <c r="E197" i="1"/>
  <c r="F197" i="1"/>
  <c r="E199" i="1"/>
  <c r="F199" i="1"/>
  <c r="E198" i="1"/>
  <c r="F198" i="1"/>
  <c r="E200" i="1"/>
  <c r="F200" i="1"/>
  <c r="E201" i="1"/>
  <c r="F201" i="1"/>
  <c r="E202" i="1"/>
  <c r="F202" i="1"/>
  <c r="E204" i="1"/>
  <c r="F204" i="1"/>
  <c r="F5" i="1"/>
  <c r="E5" i="1"/>
  <c r="B240" i="23"/>
  <c r="D240" i="23" s="1"/>
  <c r="B239" i="23"/>
  <c r="D239" i="23" s="1"/>
  <c r="B238" i="23"/>
  <c r="D238" i="23" s="1"/>
  <c r="B237" i="23"/>
  <c r="D237" i="23" s="1"/>
  <c r="B236" i="23"/>
  <c r="D236" i="23" s="1"/>
  <c r="B235" i="23"/>
  <c r="D235" i="23" s="1"/>
  <c r="B234" i="23"/>
  <c r="D234" i="23" s="1"/>
  <c r="B233" i="23"/>
  <c r="D233" i="23" s="1"/>
  <c r="B232" i="23"/>
  <c r="D232" i="23" s="1"/>
  <c r="B230" i="23"/>
  <c r="D230" i="23" s="1"/>
  <c r="B229" i="23"/>
  <c r="D229" i="23" s="1"/>
  <c r="B228" i="23"/>
  <c r="D228" i="23" s="1"/>
  <c r="B227" i="23"/>
  <c r="D227" i="23" s="1"/>
  <c r="B226" i="23"/>
  <c r="D226" i="23" s="1"/>
  <c r="B225" i="23"/>
  <c r="D225" i="23" s="1"/>
  <c r="B224" i="23"/>
  <c r="D224" i="23" s="1"/>
  <c r="B223" i="23"/>
  <c r="D223" i="23" s="1"/>
  <c r="B222" i="23"/>
  <c r="D222" i="23" s="1"/>
  <c r="D220" i="23"/>
  <c r="D219" i="23"/>
  <c r="D218" i="23"/>
  <c r="D217" i="23"/>
  <c r="D216" i="23"/>
  <c r="B214" i="23"/>
  <c r="D214" i="23" s="1"/>
  <c r="B213" i="23"/>
  <c r="D213" i="23" s="1"/>
  <c r="B212" i="23"/>
  <c r="D212" i="23" s="1"/>
  <c r="B211" i="23"/>
  <c r="D211" i="23" s="1"/>
  <c r="B209" i="23"/>
  <c r="D209" i="23" s="1"/>
  <c r="B208" i="23"/>
  <c r="D208" i="23" s="1"/>
  <c r="B207" i="23"/>
  <c r="D207" i="23" s="1"/>
  <c r="B206" i="23"/>
  <c r="D206" i="23" s="1"/>
  <c r="B205" i="23"/>
  <c r="D205" i="23" s="1"/>
  <c r="B204" i="23"/>
  <c r="D204" i="23" s="1"/>
  <c r="B203" i="23"/>
  <c r="D203" i="23" s="1"/>
  <c r="B202" i="23"/>
  <c r="D202" i="23" s="1"/>
  <c r="B201" i="23"/>
  <c r="D201" i="23" s="1"/>
  <c r="B199" i="23"/>
  <c r="D199" i="23" s="1"/>
  <c r="B198" i="23"/>
  <c r="D198" i="23" s="1"/>
  <c r="B197" i="23"/>
  <c r="D197" i="23" s="1"/>
  <c r="B196" i="23"/>
  <c r="D196" i="23" s="1"/>
  <c r="B195" i="23"/>
  <c r="D195" i="23" s="1"/>
  <c r="B194" i="23"/>
  <c r="D194" i="23" s="1"/>
  <c r="B193" i="23"/>
  <c r="D193" i="23" s="1"/>
  <c r="B192" i="23"/>
  <c r="D192" i="23" s="1"/>
  <c r="B191" i="23"/>
  <c r="D191" i="23" s="1"/>
  <c r="B189" i="23"/>
  <c r="D189" i="23" s="1"/>
  <c r="B188" i="23"/>
  <c r="D188" i="23" s="1"/>
  <c r="B187" i="23"/>
  <c r="D187" i="23" s="1"/>
  <c r="B186" i="23"/>
  <c r="D186" i="23" s="1"/>
  <c r="B185" i="23"/>
  <c r="D185" i="23" s="1"/>
  <c r="B184" i="23"/>
  <c r="D184" i="23" s="1"/>
  <c r="B183" i="23"/>
  <c r="D183" i="23" s="1"/>
  <c r="B182" i="23"/>
  <c r="D182" i="23" s="1"/>
  <c r="B181" i="23"/>
  <c r="D181" i="23" s="1"/>
  <c r="B179" i="23"/>
  <c r="D179" i="23" s="1"/>
  <c r="B178" i="23"/>
  <c r="D178" i="23" s="1"/>
  <c r="B177" i="23"/>
  <c r="D177" i="23" s="1"/>
  <c r="B176" i="23"/>
  <c r="D176" i="23" s="1"/>
  <c r="B175" i="23"/>
  <c r="D175" i="23" s="1"/>
  <c r="B174" i="23"/>
  <c r="D174" i="23" s="1"/>
  <c r="B173" i="23"/>
  <c r="D173" i="23" s="1"/>
  <c r="B172" i="23"/>
  <c r="D172" i="23" s="1"/>
  <c r="B171" i="23"/>
  <c r="D171" i="23" s="1"/>
  <c r="B169" i="23"/>
  <c r="D169" i="23" s="1"/>
  <c r="B168" i="23"/>
  <c r="D168" i="23" s="1"/>
  <c r="B167" i="23"/>
  <c r="D167" i="23" s="1"/>
  <c r="B166" i="23"/>
  <c r="D166" i="23" s="1"/>
  <c r="B165" i="23"/>
  <c r="D165" i="23" s="1"/>
  <c r="B164" i="23"/>
  <c r="D164" i="23" s="1"/>
  <c r="B163" i="23"/>
  <c r="D163" i="23" s="1"/>
  <c r="B162" i="23"/>
  <c r="D162" i="23" s="1"/>
  <c r="B161" i="23"/>
  <c r="D161" i="23" s="1"/>
  <c r="B159" i="23"/>
  <c r="D159" i="23" s="1"/>
  <c r="B158" i="23"/>
  <c r="D158" i="23" s="1"/>
  <c r="B157" i="23"/>
  <c r="D157" i="23" s="1"/>
  <c r="B156" i="23"/>
  <c r="D156" i="23" s="1"/>
  <c r="B155" i="23"/>
  <c r="D155" i="23" s="1"/>
  <c r="B154" i="23"/>
  <c r="D154" i="23" s="1"/>
  <c r="B153" i="23"/>
  <c r="D153" i="23" s="1"/>
  <c r="B152" i="23"/>
  <c r="D152" i="23" s="1"/>
  <c r="B151" i="23"/>
  <c r="D151" i="23" s="1"/>
  <c r="B149" i="23"/>
  <c r="D149" i="23" s="1"/>
  <c r="B148" i="23"/>
  <c r="D148" i="23" s="1"/>
  <c r="B147" i="23"/>
  <c r="D147" i="23" s="1"/>
  <c r="B146" i="23"/>
  <c r="D146" i="23" s="1"/>
  <c r="B145" i="23"/>
  <c r="D145" i="23" s="1"/>
  <c r="B144" i="23"/>
  <c r="D144" i="23" s="1"/>
  <c r="B143" i="23"/>
  <c r="D143" i="23" s="1"/>
  <c r="B142" i="23"/>
  <c r="D142" i="23" s="1"/>
  <c r="B141" i="23"/>
  <c r="D141" i="23" s="1"/>
  <c r="B139" i="23"/>
  <c r="D139" i="23" s="1"/>
  <c r="B138" i="23"/>
  <c r="D138" i="23" s="1"/>
  <c r="B137" i="23"/>
  <c r="D137" i="23" s="1"/>
  <c r="B136" i="23"/>
  <c r="D136" i="23" s="1"/>
  <c r="B135" i="23"/>
  <c r="D135" i="23" s="1"/>
  <c r="B134" i="23"/>
  <c r="D134" i="23" s="1"/>
  <c r="B133" i="23"/>
  <c r="D133" i="23" s="1"/>
  <c r="B132" i="23"/>
  <c r="D132" i="23" s="1"/>
  <c r="B131" i="23"/>
  <c r="D131" i="23" s="1"/>
  <c r="B129" i="23"/>
  <c r="D129" i="23" s="1"/>
  <c r="B128" i="23"/>
  <c r="D128" i="23" s="1"/>
  <c r="B127" i="23"/>
  <c r="D127" i="23" s="1"/>
  <c r="B126" i="23"/>
  <c r="D126" i="23" s="1"/>
  <c r="B125" i="23"/>
  <c r="D125" i="23" s="1"/>
  <c r="B124" i="23"/>
  <c r="D124" i="23" s="1"/>
  <c r="B123" i="23"/>
  <c r="D123" i="23" s="1"/>
  <c r="B122" i="23"/>
  <c r="D122" i="23" s="1"/>
  <c r="B121" i="23"/>
  <c r="D121" i="23" s="1"/>
  <c r="B119" i="23"/>
  <c r="D119" i="23" s="1"/>
  <c r="B118" i="23"/>
  <c r="D118" i="23" s="1"/>
  <c r="B117" i="23"/>
  <c r="D117" i="23" s="1"/>
  <c r="B116" i="23"/>
  <c r="D116" i="23" s="1"/>
  <c r="B115" i="23"/>
  <c r="D115" i="23" s="1"/>
  <c r="B114" i="23"/>
  <c r="D114" i="23" s="1"/>
  <c r="B113" i="23"/>
  <c r="D113" i="23" s="1"/>
  <c r="B112" i="23"/>
  <c r="D112" i="23" s="1"/>
  <c r="B111" i="23"/>
  <c r="D111" i="23" s="1"/>
  <c r="B109" i="23"/>
  <c r="D109" i="23" s="1"/>
  <c r="B108" i="23"/>
  <c r="D108" i="23" s="1"/>
  <c r="B107" i="23"/>
  <c r="D107" i="23" s="1"/>
  <c r="B106" i="23"/>
  <c r="D106" i="23" s="1"/>
  <c r="B105" i="23"/>
  <c r="D105" i="23" s="1"/>
  <c r="B104" i="23"/>
  <c r="D104" i="23" s="1"/>
  <c r="B103" i="23"/>
  <c r="D103" i="23" s="1"/>
  <c r="B102" i="23"/>
  <c r="D102" i="23" s="1"/>
  <c r="B101" i="23"/>
  <c r="D101" i="23" s="1"/>
  <c r="B99" i="23"/>
  <c r="D99" i="23" s="1"/>
  <c r="B98" i="23"/>
  <c r="D98" i="23" s="1"/>
  <c r="B97" i="23"/>
  <c r="D97" i="23" s="1"/>
  <c r="B96" i="23"/>
  <c r="D96" i="23" s="1"/>
  <c r="B95" i="23"/>
  <c r="D95" i="23" s="1"/>
  <c r="B94" i="23"/>
  <c r="D94" i="23" s="1"/>
  <c r="B93" i="23"/>
  <c r="D93" i="23" s="1"/>
  <c r="B92" i="23"/>
  <c r="D92" i="23" s="1"/>
  <c r="B91" i="23"/>
  <c r="D91" i="23" s="1"/>
  <c r="B89" i="23"/>
  <c r="D89" i="23" s="1"/>
  <c r="B88" i="23"/>
  <c r="D88" i="23" s="1"/>
  <c r="B87" i="23"/>
  <c r="D87" i="23" s="1"/>
  <c r="B86" i="23"/>
  <c r="D86" i="23" s="1"/>
  <c r="B85" i="23"/>
  <c r="D85" i="23" s="1"/>
  <c r="B84" i="23"/>
  <c r="D84" i="23" s="1"/>
  <c r="B83" i="23"/>
  <c r="D83" i="23" s="1"/>
  <c r="B82" i="23"/>
  <c r="D82" i="23" s="1"/>
  <c r="B81" i="23"/>
  <c r="D81" i="23" s="1"/>
  <c r="B79" i="23"/>
  <c r="D79" i="23" s="1"/>
  <c r="B78" i="23"/>
  <c r="D78" i="23" s="1"/>
  <c r="B77" i="23"/>
  <c r="D77" i="23" s="1"/>
  <c r="B76" i="23"/>
  <c r="D76" i="23" s="1"/>
  <c r="B75" i="23"/>
  <c r="D75" i="23" s="1"/>
  <c r="B74" i="23"/>
  <c r="D74" i="23" s="1"/>
  <c r="B73" i="23"/>
  <c r="D73" i="23" s="1"/>
  <c r="B72" i="23"/>
  <c r="D72" i="23" s="1"/>
  <c r="B71" i="23"/>
  <c r="D71" i="23" s="1"/>
  <c r="B69" i="23"/>
  <c r="D69" i="23" s="1"/>
  <c r="B68" i="23"/>
  <c r="D68" i="23" s="1"/>
  <c r="B67" i="23"/>
  <c r="D67" i="23" s="1"/>
  <c r="B66" i="23"/>
  <c r="D66" i="23" s="1"/>
  <c r="B65" i="23"/>
  <c r="D65" i="23" s="1"/>
  <c r="B64" i="23"/>
  <c r="D64" i="23" s="1"/>
  <c r="B63" i="23"/>
  <c r="D63" i="23" s="1"/>
  <c r="B62" i="23"/>
  <c r="D62" i="23" s="1"/>
  <c r="B61" i="23"/>
  <c r="D61" i="23" s="1"/>
  <c r="B59" i="23"/>
  <c r="D59" i="23" s="1"/>
  <c r="B58" i="23"/>
  <c r="D58" i="23" s="1"/>
  <c r="B57" i="23"/>
  <c r="D57" i="23" s="1"/>
  <c r="B56" i="23"/>
  <c r="D56" i="23" s="1"/>
  <c r="B55" i="23"/>
  <c r="D55" i="23" s="1"/>
  <c r="B54" i="23"/>
  <c r="D54" i="23" s="1"/>
  <c r="B53" i="23"/>
  <c r="D53" i="23" s="1"/>
  <c r="B52" i="23"/>
  <c r="D52" i="23" s="1"/>
  <c r="B51" i="23"/>
  <c r="D51" i="23" s="1"/>
  <c r="B49" i="23"/>
  <c r="D49" i="23" s="1"/>
  <c r="B48" i="23"/>
  <c r="D48" i="23" s="1"/>
  <c r="B47" i="23"/>
  <c r="D47" i="23" s="1"/>
  <c r="B46" i="23"/>
  <c r="D46" i="23" s="1"/>
  <c r="B45" i="23"/>
  <c r="D45" i="23" s="1"/>
  <c r="B44" i="23"/>
  <c r="D44" i="23" s="1"/>
  <c r="B43" i="23"/>
  <c r="D43" i="23" s="1"/>
  <c r="B42" i="23"/>
  <c r="D42" i="23" s="1"/>
  <c r="B41" i="23"/>
  <c r="D41" i="23" s="1"/>
  <c r="B39" i="23"/>
  <c r="D39" i="23" s="1"/>
  <c r="B38" i="23"/>
  <c r="D38" i="23" s="1"/>
  <c r="B37" i="23"/>
  <c r="D37" i="23" s="1"/>
  <c r="B36" i="23"/>
  <c r="D36" i="23" s="1"/>
  <c r="B35" i="23"/>
  <c r="D35" i="23" s="1"/>
  <c r="B34" i="23"/>
  <c r="D34" i="23" s="1"/>
  <c r="B33" i="23"/>
  <c r="D33" i="23" s="1"/>
  <c r="B32" i="23"/>
  <c r="D32" i="23" s="1"/>
  <c r="B31" i="23"/>
  <c r="D31" i="23" s="1"/>
  <c r="B29" i="23"/>
  <c r="D29" i="23" s="1"/>
  <c r="B28" i="23"/>
  <c r="D28" i="23" s="1"/>
  <c r="B27" i="23"/>
  <c r="D27" i="23" s="1"/>
  <c r="B26" i="23"/>
  <c r="D26" i="23" s="1"/>
  <c r="B25" i="23"/>
  <c r="D25" i="23" s="1"/>
  <c r="B24" i="23"/>
  <c r="D24" i="23" s="1"/>
  <c r="B23" i="23"/>
  <c r="D23" i="23" s="1"/>
  <c r="B22" i="23"/>
  <c r="D22" i="23" s="1"/>
  <c r="B21" i="23"/>
  <c r="D21" i="23" s="1"/>
  <c r="B19" i="23"/>
  <c r="D19" i="23" s="1"/>
  <c r="B18" i="23"/>
  <c r="D18" i="23" s="1"/>
  <c r="B17" i="23"/>
  <c r="D17" i="23" s="1"/>
  <c r="B16" i="23"/>
  <c r="D16" i="23" s="1"/>
  <c r="B15" i="23"/>
  <c r="D15" i="23" s="1"/>
  <c r="B14" i="23"/>
  <c r="D14" i="23" s="1"/>
  <c r="B13" i="23"/>
  <c r="D13" i="23" s="1"/>
  <c r="B12" i="23"/>
  <c r="D12" i="23" s="1"/>
  <c r="B11" i="23"/>
  <c r="D11" i="23" s="1"/>
  <c r="B9" i="23"/>
  <c r="D9" i="23" s="1"/>
  <c r="B8" i="23"/>
  <c r="D8" i="23" s="1"/>
  <c r="B7" i="23"/>
  <c r="D7" i="23" s="1"/>
  <c r="B6" i="23"/>
  <c r="D6" i="23" s="1"/>
  <c r="B5" i="23"/>
  <c r="D5" i="23" s="1"/>
  <c r="B4" i="23"/>
  <c r="D4" i="23" s="1"/>
  <c r="D3" i="23"/>
  <c r="A5" i="22"/>
  <c r="F53" i="19"/>
  <c r="F54"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B102" i="18"/>
  <c r="D102" i="18" s="1"/>
  <c r="B101" i="18"/>
  <c r="D101" i="18" s="1"/>
  <c r="B100" i="18"/>
  <c r="D100" i="18" s="1"/>
  <c r="B99" i="18"/>
  <c r="D99" i="18" s="1"/>
  <c r="B98" i="18"/>
  <c r="D98" i="18" s="1"/>
  <c r="B97" i="18"/>
  <c r="D97" i="18" s="1"/>
  <c r="B96" i="18"/>
  <c r="D96" i="18" s="1"/>
  <c r="B95" i="18"/>
  <c r="D95" i="18" s="1"/>
  <c r="B94" i="18"/>
  <c r="D94" i="18" s="1"/>
  <c r="B93" i="18"/>
  <c r="D93" i="18" s="1"/>
  <c r="B92" i="18"/>
  <c r="D92" i="18" s="1"/>
  <c r="B91" i="18"/>
  <c r="D91" i="18" s="1"/>
  <c r="B90" i="18"/>
  <c r="D90" i="18" s="1"/>
  <c r="B89" i="18"/>
  <c r="D89" i="18" s="1"/>
  <c r="B88" i="18"/>
  <c r="D88" i="18" s="1"/>
  <c r="B87" i="18"/>
  <c r="D87" i="18" s="1"/>
  <c r="B86" i="18"/>
  <c r="D86" i="18" s="1"/>
  <c r="B85" i="18"/>
  <c r="D85" i="18" s="1"/>
  <c r="B84" i="18"/>
  <c r="D84" i="18" s="1"/>
  <c r="B83" i="18"/>
  <c r="D83" i="18" s="1"/>
  <c r="B82" i="18"/>
  <c r="D82" i="18" s="1"/>
  <c r="B81" i="18"/>
  <c r="D81" i="18" s="1"/>
  <c r="B80" i="18"/>
  <c r="D80" i="18" s="1"/>
  <c r="B79" i="18"/>
  <c r="D79" i="18" s="1"/>
  <c r="B78" i="18"/>
  <c r="D78" i="18" s="1"/>
  <c r="B77" i="18"/>
  <c r="D77" i="18" s="1"/>
  <c r="B76" i="18"/>
  <c r="D76" i="18" s="1"/>
  <c r="B75" i="18"/>
  <c r="D75" i="18" s="1"/>
  <c r="B74" i="18"/>
  <c r="D74" i="18" s="1"/>
  <c r="B73" i="18"/>
  <c r="D73" i="18" s="1"/>
  <c r="B72" i="18"/>
  <c r="D72" i="18" s="1"/>
  <c r="B71" i="18"/>
  <c r="D71" i="18" s="1"/>
  <c r="B70" i="18"/>
  <c r="D70" i="18" s="1"/>
  <c r="B69" i="18"/>
  <c r="D69" i="18" s="1"/>
  <c r="B68" i="18"/>
  <c r="D68" i="18" s="1"/>
  <c r="B67" i="18"/>
  <c r="D67" i="18" s="1"/>
  <c r="B66" i="18"/>
  <c r="D66" i="18" s="1"/>
  <c r="B65" i="18"/>
  <c r="D65" i="18" s="1"/>
  <c r="B64" i="18"/>
  <c r="D64" i="18" s="1"/>
  <c r="B63" i="18"/>
  <c r="D63" i="18" s="1"/>
  <c r="B62" i="18"/>
  <c r="D62" i="18" s="1"/>
  <c r="B61" i="18"/>
  <c r="D61" i="18" s="1"/>
  <c r="B60" i="18"/>
  <c r="D60" i="18" s="1"/>
  <c r="B59" i="18"/>
  <c r="D59" i="18" s="1"/>
  <c r="B58" i="18"/>
  <c r="D58" i="18" s="1"/>
  <c r="B57" i="18"/>
  <c r="D57" i="18" s="1"/>
  <c r="B56" i="18"/>
  <c r="D56" i="18" s="1"/>
  <c r="B55" i="18"/>
  <c r="D55" i="18" s="1"/>
  <c r="B54" i="18"/>
  <c r="D54" i="18" s="1"/>
  <c r="B53" i="18"/>
  <c r="D53" i="18" s="1"/>
  <c r="B52" i="18"/>
  <c r="D52" i="18" s="1"/>
  <c r="B51" i="18"/>
  <c r="D51" i="18" s="1"/>
  <c r="B50" i="18"/>
  <c r="D50" i="18" s="1"/>
  <c r="B49" i="18"/>
  <c r="D49" i="18" s="1"/>
  <c r="B48" i="18"/>
  <c r="D48" i="18" s="1"/>
  <c r="B47" i="18"/>
  <c r="D47" i="18" s="1"/>
  <c r="B46" i="18"/>
  <c r="D46" i="18" s="1"/>
  <c r="B45" i="18"/>
  <c r="D45" i="18" s="1"/>
  <c r="B44" i="18"/>
  <c r="D44" i="18" s="1"/>
  <c r="B43" i="18"/>
  <c r="D43" i="18" s="1"/>
  <c r="B42" i="18"/>
  <c r="D42" i="18" s="1"/>
  <c r="B41" i="18"/>
  <c r="D41" i="18" s="1"/>
  <c r="B40" i="18"/>
  <c r="D40" i="18" s="1"/>
  <c r="B39" i="18"/>
  <c r="D39" i="18" s="1"/>
  <c r="B38" i="18"/>
  <c r="D38" i="18" s="1"/>
  <c r="B37" i="18"/>
  <c r="D37" i="18" s="1"/>
  <c r="B36" i="18"/>
  <c r="D36" i="18" s="1"/>
  <c r="B35" i="18"/>
  <c r="D35" i="18" s="1"/>
  <c r="B34" i="18"/>
  <c r="D34" i="18" s="1"/>
  <c r="B33" i="18"/>
  <c r="D33" i="18" s="1"/>
  <c r="B32" i="18"/>
  <c r="D32" i="18" s="1"/>
  <c r="B31" i="18"/>
  <c r="D31" i="18" s="1"/>
  <c r="B30" i="18"/>
  <c r="D30" i="18" s="1"/>
  <c r="B29" i="18"/>
  <c r="D29" i="18" s="1"/>
  <c r="B28" i="18"/>
  <c r="D28" i="18" s="1"/>
  <c r="B27" i="18"/>
  <c r="D27" i="18" s="1"/>
  <c r="B26" i="18"/>
  <c r="D26" i="18" s="1"/>
  <c r="B25" i="18"/>
  <c r="D25" i="18" s="1"/>
  <c r="B24" i="18"/>
  <c r="D24" i="18" s="1"/>
  <c r="B23" i="18"/>
  <c r="D23" i="18" s="1"/>
  <c r="B22" i="18"/>
  <c r="D22" i="18" s="1"/>
  <c r="B21" i="18"/>
  <c r="D21" i="18" s="1"/>
  <c r="B20" i="18"/>
  <c r="D20" i="18" s="1"/>
  <c r="B19" i="18"/>
  <c r="D19" i="18" s="1"/>
  <c r="B18" i="18"/>
  <c r="D18" i="18" s="1"/>
  <c r="B17" i="18"/>
  <c r="D17" i="18" s="1"/>
  <c r="B16" i="18"/>
  <c r="D16" i="18" s="1"/>
  <c r="B15" i="18"/>
  <c r="D15" i="18" s="1"/>
  <c r="B14" i="18"/>
  <c r="D14" i="18" s="1"/>
  <c r="B13" i="18"/>
  <c r="D13" i="18" s="1"/>
  <c r="B12" i="18"/>
  <c r="D12" i="18" s="1"/>
  <c r="B11" i="18"/>
  <c r="D11" i="18" s="1"/>
  <c r="B10" i="18"/>
  <c r="D10" i="18" s="1"/>
  <c r="B9" i="18"/>
  <c r="D9" i="18" s="1"/>
  <c r="B8" i="18"/>
  <c r="D8" i="18" s="1"/>
  <c r="B7" i="18"/>
  <c r="D7" i="18" s="1"/>
  <c r="B6" i="18"/>
  <c r="D6" i="18" s="1"/>
  <c r="B5" i="18"/>
  <c r="D5" i="18" s="1"/>
  <c r="B4" i="18"/>
  <c r="D4" i="18" s="1"/>
  <c r="D3" i="18"/>
  <c r="A201" i="17"/>
  <c r="A200" i="17"/>
  <c r="A202" i="20" s="1"/>
  <c r="A199" i="17"/>
  <c r="C199" i="17" s="1"/>
  <c r="H199" i="17" s="1"/>
  <c r="A198" i="17"/>
  <c r="C198" i="17" s="1"/>
  <c r="H198" i="17" s="1"/>
  <c r="A197" i="17"/>
  <c r="A196" i="17"/>
  <c r="A198" i="20" s="1"/>
  <c r="A195" i="17"/>
  <c r="C195" i="17" s="1"/>
  <c r="H195" i="17" s="1"/>
  <c r="A194" i="17"/>
  <c r="A196" i="20" s="1"/>
  <c r="A193" i="17"/>
  <c r="A195" i="20" s="1"/>
  <c r="A192" i="17"/>
  <c r="A191" i="17"/>
  <c r="C191" i="17" s="1"/>
  <c r="H191" i="17" s="1"/>
  <c r="A190" i="17"/>
  <c r="A189" i="17"/>
  <c r="A188" i="17"/>
  <c r="A187" i="17"/>
  <c r="C187" i="17" s="1"/>
  <c r="H187" i="17" s="1"/>
  <c r="A186" i="17"/>
  <c r="A185" i="17"/>
  <c r="A184" i="17"/>
  <c r="A186" i="20" s="1"/>
  <c r="A183" i="17"/>
  <c r="C183" i="17" s="1"/>
  <c r="F183" i="17" s="1"/>
  <c r="A182" i="17"/>
  <c r="A184" i="20" s="1"/>
  <c r="A181" i="17"/>
  <c r="C180" i="17"/>
  <c r="A180" i="17"/>
  <c r="A182" i="20" s="1"/>
  <c r="A179" i="17"/>
  <c r="C179" i="17" s="1"/>
  <c r="F179" i="17" s="1"/>
  <c r="A178" i="17"/>
  <c r="A177" i="17"/>
  <c r="A176" i="17"/>
  <c r="A175" i="17"/>
  <c r="A177" i="20" s="1"/>
  <c r="A174" i="17"/>
  <c r="A173" i="17"/>
  <c r="A172" i="17"/>
  <c r="A171" i="17"/>
  <c r="A170" i="17"/>
  <c r="C170" i="17" s="1"/>
  <c r="H170" i="17" s="1"/>
  <c r="A169" i="17"/>
  <c r="A168" i="17"/>
  <c r="A167" i="17"/>
  <c r="A166" i="17"/>
  <c r="C166" i="17" s="1"/>
  <c r="H166" i="17" s="1"/>
  <c r="A165" i="17"/>
  <c r="A164" i="17"/>
  <c r="A163" i="17"/>
  <c r="A162" i="17"/>
  <c r="C162" i="17" s="1"/>
  <c r="H162" i="17" s="1"/>
  <c r="A161" i="17"/>
  <c r="A160" i="17"/>
  <c r="A159" i="17"/>
  <c r="A158" i="17"/>
  <c r="C158" i="17" s="1"/>
  <c r="H158" i="17" s="1"/>
  <c r="A157" i="17"/>
  <c r="A156" i="17"/>
  <c r="A155" i="17"/>
  <c r="A154" i="17"/>
  <c r="C154" i="17" s="1"/>
  <c r="H154" i="17" s="1"/>
  <c r="A153" i="17"/>
  <c r="A152" i="17"/>
  <c r="A154" i="20" s="1"/>
  <c r="A151" i="17"/>
  <c r="A153" i="20" s="1"/>
  <c r="A150" i="17"/>
  <c r="A152" i="20" s="1"/>
  <c r="A149" i="17"/>
  <c r="A151" i="20" s="1"/>
  <c r="A148" i="17"/>
  <c r="A150" i="20" s="1"/>
  <c r="A147" i="17"/>
  <c r="A146" i="17"/>
  <c r="A145" i="17"/>
  <c r="A144" i="17"/>
  <c r="A143" i="17"/>
  <c r="A142" i="17"/>
  <c r="A141" i="17"/>
  <c r="A140" i="17"/>
  <c r="A139" i="17"/>
  <c r="A138" i="17"/>
  <c r="A137" i="17"/>
  <c r="A136" i="17"/>
  <c r="A135" i="17"/>
  <c r="A134" i="17"/>
  <c r="A133" i="17"/>
  <c r="A135" i="20" s="1"/>
  <c r="A132" i="17"/>
  <c r="A134" i="20" s="1"/>
  <c r="A131" i="17"/>
  <c r="A133" i="20" s="1"/>
  <c r="A130" i="17"/>
  <c r="A132" i="20" s="1"/>
  <c r="A129" i="17"/>
  <c r="A131" i="20" s="1"/>
  <c r="A128" i="17"/>
  <c r="A130" i="20" s="1"/>
  <c r="A127" i="17"/>
  <c r="A129" i="20" s="1"/>
  <c r="A126" i="17"/>
  <c r="A128" i="20" s="1"/>
  <c r="A125" i="17"/>
  <c r="A124" i="17"/>
  <c r="A126" i="20" s="1"/>
  <c r="A123" i="17"/>
  <c r="A125" i="20" s="1"/>
  <c r="A122" i="17"/>
  <c r="A124" i="20" s="1"/>
  <c r="A121" i="17"/>
  <c r="A123" i="20" s="1"/>
  <c r="A120" i="17"/>
  <c r="A122" i="20" s="1"/>
  <c r="A119" i="17"/>
  <c r="A121" i="20" s="1"/>
  <c r="A118" i="17"/>
  <c r="A120" i="20" s="1"/>
  <c r="A117" i="17"/>
  <c r="A119" i="20" s="1"/>
  <c r="A116" i="17"/>
  <c r="A118" i="20" s="1"/>
  <c r="A115" i="17"/>
  <c r="A117" i="20" s="1"/>
  <c r="A114" i="17"/>
  <c r="A116" i="20" s="1"/>
  <c r="A113" i="17"/>
  <c r="A115" i="20" s="1"/>
  <c r="A112" i="17"/>
  <c r="A114" i="20" s="1"/>
  <c r="A111" i="17"/>
  <c r="A113" i="20" s="1"/>
  <c r="A110" i="17"/>
  <c r="A112" i="20" s="1"/>
  <c r="A109" i="17"/>
  <c r="A111" i="20" s="1"/>
  <c r="A108" i="17"/>
  <c r="A110" i="20" s="1"/>
  <c r="A107" i="17"/>
  <c r="A109" i="20" s="1"/>
  <c r="A106" i="17"/>
  <c r="A108" i="20" s="1"/>
  <c r="A105" i="17"/>
  <c r="A107" i="20" s="1"/>
  <c r="A104" i="17"/>
  <c r="A106" i="20" s="1"/>
  <c r="A103" i="17"/>
  <c r="A105" i="20" s="1"/>
  <c r="A102" i="17"/>
  <c r="A104" i="20" s="1"/>
  <c r="A101" i="17"/>
  <c r="A103" i="20" s="1"/>
  <c r="A100" i="17"/>
  <c r="A102" i="20" s="1"/>
  <c r="A99" i="17"/>
  <c r="A101" i="20" s="1"/>
  <c r="A98" i="17"/>
  <c r="A100" i="20" s="1"/>
  <c r="A97" i="17"/>
  <c r="A99" i="20" s="1"/>
  <c r="A96" i="17"/>
  <c r="A98" i="20" s="1"/>
  <c r="A95" i="17"/>
  <c r="A97" i="20" s="1"/>
  <c r="A94" i="17"/>
  <c r="A96" i="20" s="1"/>
  <c r="A93" i="17"/>
  <c r="A95" i="20" s="1"/>
  <c r="A92" i="17"/>
  <c r="A94" i="20" s="1"/>
  <c r="A91" i="17"/>
  <c r="A93" i="20" s="1"/>
  <c r="A90" i="17"/>
  <c r="A92" i="20" s="1"/>
  <c r="A89" i="17"/>
  <c r="A91" i="20" s="1"/>
  <c r="A88" i="17"/>
  <c r="A90" i="20" s="1"/>
  <c r="A87" i="17"/>
  <c r="A89" i="20" s="1"/>
  <c r="A86" i="17"/>
  <c r="A88" i="20" s="1"/>
  <c r="A85" i="17"/>
  <c r="A87" i="20" s="1"/>
  <c r="A84" i="17"/>
  <c r="A86" i="20" s="1"/>
  <c r="A83" i="17"/>
  <c r="A85" i="20" s="1"/>
  <c r="A82" i="17"/>
  <c r="A84" i="20" s="1"/>
  <c r="A81" i="17"/>
  <c r="A83" i="20" s="1"/>
  <c r="A80" i="17"/>
  <c r="A82" i="20" s="1"/>
  <c r="A79" i="17"/>
  <c r="A81" i="20" s="1"/>
  <c r="A78" i="17"/>
  <c r="A80" i="20" s="1"/>
  <c r="A77" i="17"/>
  <c r="A79" i="20" s="1"/>
  <c r="A76" i="17"/>
  <c r="A78" i="20" s="1"/>
  <c r="A75" i="17"/>
  <c r="A77" i="20" s="1"/>
  <c r="A74" i="17"/>
  <c r="A76" i="20" s="1"/>
  <c r="A73" i="17"/>
  <c r="A75" i="20" s="1"/>
  <c r="A72" i="17"/>
  <c r="A74" i="20" s="1"/>
  <c r="A71" i="17"/>
  <c r="A73" i="20" s="1"/>
  <c r="A70" i="17"/>
  <c r="A72" i="20" s="1"/>
  <c r="A69" i="17"/>
  <c r="A71" i="20" s="1"/>
  <c r="A68" i="17"/>
  <c r="A70" i="20" s="1"/>
  <c r="A67" i="17"/>
  <c r="A69" i="20" s="1"/>
  <c r="A66" i="17"/>
  <c r="A68" i="20" s="1"/>
  <c r="A65" i="17"/>
  <c r="A67" i="20" s="1"/>
  <c r="A64" i="17"/>
  <c r="A66" i="20" s="1"/>
  <c r="A63" i="17"/>
  <c r="A65" i="20" s="1"/>
  <c r="A62" i="17"/>
  <c r="A64" i="20" s="1"/>
  <c r="A61" i="17"/>
  <c r="A63" i="20" s="1"/>
  <c r="A60" i="17"/>
  <c r="A62" i="20" s="1"/>
  <c r="A59" i="17"/>
  <c r="A61" i="20" s="1"/>
  <c r="A58" i="17"/>
  <c r="A60" i="20" s="1"/>
  <c r="A57" i="17"/>
  <c r="A59" i="20" s="1"/>
  <c r="A56" i="17"/>
  <c r="A58" i="20" s="1"/>
  <c r="A55" i="17"/>
  <c r="A57" i="20" s="1"/>
  <c r="A54" i="17"/>
  <c r="A56" i="20" s="1"/>
  <c r="A53" i="17"/>
  <c r="A55" i="20" s="1"/>
  <c r="A52" i="17"/>
  <c r="A54" i="20" s="1"/>
  <c r="A51" i="17"/>
  <c r="A53" i="20" s="1"/>
  <c r="A50" i="17"/>
  <c r="A52" i="20" s="1"/>
  <c r="A49" i="17"/>
  <c r="A51" i="20" s="1"/>
  <c r="A48" i="17"/>
  <c r="A50" i="20" s="1"/>
  <c r="A47" i="17"/>
  <c r="A49" i="20" s="1"/>
  <c r="A46" i="17"/>
  <c r="A48" i="20" s="1"/>
  <c r="A45" i="17"/>
  <c r="A47" i="20" s="1"/>
  <c r="A44" i="17"/>
  <c r="A46" i="20" s="1"/>
  <c r="A43" i="17"/>
  <c r="A45" i="20" s="1"/>
  <c r="A42" i="17"/>
  <c r="A44" i="20" s="1"/>
  <c r="A41" i="17"/>
  <c r="A43" i="20" s="1"/>
  <c r="A40" i="17"/>
  <c r="A42" i="20" s="1"/>
  <c r="A39" i="17"/>
  <c r="A41" i="20" s="1"/>
  <c r="A38" i="17"/>
  <c r="A40" i="20" s="1"/>
  <c r="A37" i="17"/>
  <c r="A39" i="20" s="1"/>
  <c r="A36" i="17"/>
  <c r="A38" i="20" s="1"/>
  <c r="A35" i="17"/>
  <c r="A37" i="20" s="1"/>
  <c r="A34" i="17"/>
  <c r="A36" i="20" s="1"/>
  <c r="A33" i="17"/>
  <c r="A32" i="17"/>
  <c r="A34" i="20" s="1"/>
  <c r="A31" i="17"/>
  <c r="C31" i="17" s="1"/>
  <c r="H31" i="17" s="1"/>
  <c r="A30" i="17"/>
  <c r="C30" i="17" s="1"/>
  <c r="H30" i="17" s="1"/>
  <c r="A29" i="17"/>
  <c r="A31" i="20" s="1"/>
  <c r="A28" i="17"/>
  <c r="C28" i="17" s="1"/>
  <c r="H28" i="17" s="1"/>
  <c r="A27" i="17"/>
  <c r="A29" i="20" s="1"/>
  <c r="A26" i="17"/>
  <c r="A28" i="20" s="1"/>
  <c r="A25" i="17"/>
  <c r="A24" i="17"/>
  <c r="A26" i="20" s="1"/>
  <c r="A23" i="17"/>
  <c r="A22" i="17"/>
  <c r="C22" i="17" s="1"/>
  <c r="H22" i="17" s="1"/>
  <c r="A21" i="17"/>
  <c r="A23" i="20" s="1"/>
  <c r="A20" i="17"/>
  <c r="C20" i="17" s="1"/>
  <c r="H20" i="17" s="1"/>
  <c r="A19" i="17"/>
  <c r="A21" i="20" s="1"/>
  <c r="A18" i="17"/>
  <c r="A20" i="20" s="1"/>
  <c r="A17" i="17"/>
  <c r="A16" i="17"/>
  <c r="A18" i="20" s="1"/>
  <c r="A15" i="17"/>
  <c r="C15" i="17" s="1"/>
  <c r="H15" i="17" s="1"/>
  <c r="A14" i="17"/>
  <c r="C14" i="17" s="1"/>
  <c r="H14" i="17" s="1"/>
  <c r="A13" i="17"/>
  <c r="A15" i="20" s="1"/>
  <c r="A12" i="17"/>
  <c r="C12" i="17" s="1"/>
  <c r="H12" i="17" s="1"/>
  <c r="A11" i="17"/>
  <c r="A13" i="20" s="1"/>
  <c r="A10" i="17"/>
  <c r="A9" i="17"/>
  <c r="A11" i="20" s="1"/>
  <c r="A8" i="17"/>
  <c r="C8" i="17" s="1"/>
  <c r="H8" i="17" s="1"/>
  <c r="A7" i="17"/>
  <c r="A6" i="17"/>
  <c r="A5" i="17"/>
  <c r="C4" i="17"/>
  <c r="F4" i="17" s="1"/>
  <c r="C24" i="19"/>
  <c r="C32" i="19"/>
  <c r="C36" i="20"/>
  <c r="C65" i="20"/>
  <c r="C63" i="20"/>
  <c r="C135" i="20"/>
  <c r="C11" i="19"/>
  <c r="C112" i="20"/>
  <c r="C55" i="20"/>
  <c r="C97" i="20"/>
  <c r="C47" i="20"/>
  <c r="C53" i="19"/>
  <c r="C31" i="19"/>
  <c r="C33" i="19"/>
  <c r="C41" i="20"/>
  <c r="C80" i="20"/>
  <c r="C134" i="20"/>
  <c r="C38" i="20"/>
  <c r="C88" i="20"/>
  <c r="C60" i="20"/>
  <c r="C19" i="19"/>
  <c r="C45" i="19"/>
  <c r="C107" i="20"/>
  <c r="C16" i="19"/>
  <c r="C34" i="19"/>
  <c r="C58" i="20"/>
  <c r="C82" i="20"/>
  <c r="C34" i="20"/>
  <c r="C85" i="20"/>
  <c r="C151" i="20"/>
  <c r="C120" i="20"/>
  <c r="C54" i="20"/>
  <c r="C86" i="20"/>
  <c r="C177" i="20"/>
  <c r="C31" i="20"/>
  <c r="C76" i="20"/>
  <c r="C12" i="19"/>
  <c r="C98" i="20"/>
  <c r="C48" i="19"/>
  <c r="C129" i="20"/>
  <c r="C154" i="20"/>
  <c r="C27" i="19"/>
  <c r="C45" i="20"/>
  <c r="C104" i="20"/>
  <c r="C150" i="20"/>
  <c r="C6" i="20"/>
  <c r="C124" i="20"/>
  <c r="C64" i="20"/>
  <c r="C36" i="19"/>
  <c r="C15" i="19"/>
  <c r="C114" i="20"/>
  <c r="C130" i="20"/>
  <c r="C54" i="19"/>
  <c r="C198" i="20"/>
  <c r="C18" i="19"/>
  <c r="C11" i="20"/>
  <c r="C3" i="19"/>
  <c r="C77" i="20"/>
  <c r="C92" i="20"/>
  <c r="C89" i="20"/>
  <c r="C4" i="19"/>
  <c r="C30" i="19"/>
  <c r="C28" i="20"/>
  <c r="C71" i="20"/>
  <c r="C67" i="20"/>
  <c r="C38" i="19"/>
  <c r="C75" i="20"/>
  <c r="C48" i="20"/>
  <c r="C5" i="19"/>
  <c r="C22" i="19"/>
  <c r="C202" i="20"/>
  <c r="C99" i="20"/>
  <c r="C9" i="19"/>
  <c r="C6" i="19"/>
  <c r="C95" i="20"/>
  <c r="C7" i="19"/>
  <c r="C23" i="19"/>
  <c r="C62" i="20"/>
  <c r="C102" i="20"/>
  <c r="C103" i="20"/>
  <c r="C35" i="19"/>
  <c r="C21" i="19"/>
  <c r="C21" i="20"/>
  <c r="C43" i="19"/>
  <c r="C14" i="19"/>
  <c r="C131" i="20"/>
  <c r="C126" i="20"/>
  <c r="C182" i="20"/>
  <c r="C47" i="19"/>
  <c r="C46" i="19"/>
  <c r="C93" i="20"/>
  <c r="C72" i="20"/>
  <c r="C26" i="19"/>
  <c r="C8" i="19"/>
  <c r="C5" i="20"/>
  <c r="C46" i="20"/>
  <c r="C20" i="20"/>
  <c r="C59" i="20"/>
  <c r="C68" i="20"/>
  <c r="C56" i="20"/>
  <c r="C90" i="20"/>
  <c r="C50" i="20"/>
  <c r="C18" i="20"/>
  <c r="C37" i="19"/>
  <c r="C17" i="19"/>
  <c r="C116" i="20"/>
  <c r="C28" i="19"/>
  <c r="C133" i="20"/>
  <c r="C84" i="20"/>
  <c r="C52" i="20"/>
  <c r="C42" i="19"/>
  <c r="C29" i="20"/>
  <c r="C20" i="19"/>
  <c r="C40" i="19"/>
  <c r="C29" i="19"/>
  <c r="C13" i="19"/>
  <c r="C186" i="20"/>
  <c r="C37" i="20"/>
  <c r="C69" i="20"/>
  <c r="C15" i="20"/>
  <c r="C195" i="20"/>
  <c r="C51" i="20"/>
  <c r="C117" i="20"/>
  <c r="C41" i="19"/>
  <c r="C10" i="19"/>
  <c r="C25" i="19"/>
  <c r="C39" i="19"/>
  <c r="C94" i="20"/>
  <c r="C73" i="20"/>
  <c r="C42" i="20"/>
  <c r="C101" i="20"/>
  <c r="C4" i="20"/>
  <c r="C87" i="17" l="1"/>
  <c r="H87" i="17" s="1"/>
  <c r="C102" i="17"/>
  <c r="F102" i="17" s="1"/>
  <c r="C53" i="17"/>
  <c r="F53" i="17" s="1"/>
  <c r="F30" i="17"/>
  <c r="C47" i="17"/>
  <c r="F47" i="17" s="1"/>
  <c r="C122" i="17"/>
  <c r="C64" i="17"/>
  <c r="H64" i="17" s="1"/>
  <c r="C81" i="17"/>
  <c r="H81" i="17" s="1"/>
  <c r="C56" i="17"/>
  <c r="F56" i="17" s="1"/>
  <c r="C71" i="17"/>
  <c r="H71" i="17" s="1"/>
  <c r="C35" i="17"/>
  <c r="H35" i="17" s="1"/>
  <c r="C38" i="17"/>
  <c r="H38" i="17" s="1"/>
  <c r="C83" i="17"/>
  <c r="H83" i="17" s="1"/>
  <c r="C89" i="17"/>
  <c r="H89" i="17" s="1"/>
  <c r="C107" i="17"/>
  <c r="F107" i="17" s="1"/>
  <c r="C110" i="17"/>
  <c r="F110" i="17" s="1"/>
  <c r="C132" i="17"/>
  <c r="H132" i="17" s="1"/>
  <c r="C182" i="17"/>
  <c r="F182" i="17" s="1"/>
  <c r="C193" i="17"/>
  <c r="H193" i="17" s="1"/>
  <c r="C34" i="17"/>
  <c r="H34" i="17" s="1"/>
  <c r="C36" i="17"/>
  <c r="F36" i="17" s="1"/>
  <c r="C42" i="17"/>
  <c r="H42" i="17" s="1"/>
  <c r="C63" i="17"/>
  <c r="H63" i="17" s="1"/>
  <c r="C69" i="17"/>
  <c r="H69" i="17" s="1"/>
  <c r="C79" i="17"/>
  <c r="H79" i="17" s="1"/>
  <c r="C97" i="17"/>
  <c r="H97" i="17" s="1"/>
  <c r="C103" i="17"/>
  <c r="F103" i="17" s="1"/>
  <c r="C106" i="17"/>
  <c r="F106" i="17" s="1"/>
  <c r="C117" i="17"/>
  <c r="C130" i="17"/>
  <c r="F130" i="17" s="1"/>
  <c r="C151" i="17"/>
  <c r="H151" i="17" s="1"/>
  <c r="F154" i="17"/>
  <c r="C11" i="17"/>
  <c r="H11" i="17" s="1"/>
  <c r="F14" i="17"/>
  <c r="C29" i="17"/>
  <c r="F29" i="17" s="1"/>
  <c r="C46" i="17"/>
  <c r="F46" i="17" s="1"/>
  <c r="C55" i="17"/>
  <c r="F55" i="17" s="1"/>
  <c r="C61" i="17"/>
  <c r="H61" i="17" s="1"/>
  <c r="C95" i="17"/>
  <c r="H95" i="17" s="1"/>
  <c r="C112" i="17"/>
  <c r="C149" i="17"/>
  <c r="H149" i="17" s="1"/>
  <c r="C24" i="17"/>
  <c r="H24" i="17" s="1"/>
  <c r="C27" i="17"/>
  <c r="H27" i="17" s="1"/>
  <c r="C32" i="17"/>
  <c r="H32" i="17" s="1"/>
  <c r="C44" i="17"/>
  <c r="H44" i="17" s="1"/>
  <c r="C48" i="17"/>
  <c r="C49" i="17"/>
  <c r="C51" i="17"/>
  <c r="F51" i="17" s="1"/>
  <c r="C60" i="17"/>
  <c r="C65" i="17"/>
  <c r="C67" i="17"/>
  <c r="H67" i="17" s="1"/>
  <c r="C72" i="17"/>
  <c r="C73" i="17"/>
  <c r="C74" i="17"/>
  <c r="C76" i="17"/>
  <c r="H76" i="17" s="1"/>
  <c r="A164" i="20"/>
  <c r="A197" i="20"/>
  <c r="C16" i="17"/>
  <c r="H16" i="17" s="1"/>
  <c r="C19" i="17"/>
  <c r="H19" i="17" s="1"/>
  <c r="C40" i="17"/>
  <c r="H40" i="17" s="1"/>
  <c r="C52" i="17"/>
  <c r="H53" i="17"/>
  <c r="C57" i="17"/>
  <c r="C59" i="17"/>
  <c r="F59" i="17" s="1"/>
  <c r="F64" i="17"/>
  <c r="C68" i="17"/>
  <c r="C77" i="17"/>
  <c r="H77" i="17" s="1"/>
  <c r="C85" i="17"/>
  <c r="H85" i="17" s="1"/>
  <c r="C93" i="17"/>
  <c r="H93" i="17" s="1"/>
  <c r="C111" i="17"/>
  <c r="H111" i="17" s="1"/>
  <c r="C116" i="17"/>
  <c r="F116" i="17" s="1"/>
  <c r="C121" i="17"/>
  <c r="F121" i="17" s="1"/>
  <c r="C129" i="17"/>
  <c r="H129" i="17" s="1"/>
  <c r="C131" i="17"/>
  <c r="H131" i="17" s="1"/>
  <c r="C133" i="17"/>
  <c r="H133" i="17" s="1"/>
  <c r="C148" i="17"/>
  <c r="H148" i="17" s="1"/>
  <c r="C150" i="17"/>
  <c r="H150" i="17" s="1"/>
  <c r="C152" i="17"/>
  <c r="F152" i="17" s="1"/>
  <c r="C196" i="17"/>
  <c r="F196" i="17" s="1"/>
  <c r="A181" i="20"/>
  <c r="C91" i="17"/>
  <c r="H91" i="17" s="1"/>
  <c r="C99" i="17"/>
  <c r="H99" i="17" s="1"/>
  <c r="C124" i="17"/>
  <c r="H124" i="17" s="1"/>
  <c r="C127" i="17"/>
  <c r="H127" i="17" s="1"/>
  <c r="C175" i="17"/>
  <c r="F175" i="17" s="1"/>
  <c r="C184" i="17"/>
  <c r="F184" i="17" s="1"/>
  <c r="C194" i="17"/>
  <c r="H194" i="17" s="1"/>
  <c r="C23" i="17"/>
  <c r="H23" i="17" s="1"/>
  <c r="A25" i="20"/>
  <c r="A157" i="20"/>
  <c r="C155" i="17"/>
  <c r="H155" i="17" s="1"/>
  <c r="A173" i="20"/>
  <c r="C171" i="17"/>
  <c r="H171" i="17" s="1"/>
  <c r="C5" i="17"/>
  <c r="A7" i="20"/>
  <c r="C108" i="17"/>
  <c r="C113" i="17"/>
  <c r="C114" i="17"/>
  <c r="C118" i="17"/>
  <c r="C119" i="17"/>
  <c r="C125" i="17"/>
  <c r="A127" i="20"/>
  <c r="C136" i="17"/>
  <c r="H136" i="17" s="1"/>
  <c r="A138" i="20"/>
  <c r="C140" i="17"/>
  <c r="H140" i="17" s="1"/>
  <c r="A142" i="20"/>
  <c r="C144" i="17"/>
  <c r="H144" i="17" s="1"/>
  <c r="A146" i="20"/>
  <c r="A159" i="20"/>
  <c r="C157" i="17"/>
  <c r="H157" i="17" s="1"/>
  <c r="A163" i="20"/>
  <c r="C161" i="17"/>
  <c r="H161" i="17" s="1"/>
  <c r="A167" i="20"/>
  <c r="C165" i="17"/>
  <c r="H165" i="17" s="1"/>
  <c r="A171" i="20"/>
  <c r="C169" i="17"/>
  <c r="H169" i="17" s="1"/>
  <c r="A175" i="20"/>
  <c r="C173" i="17"/>
  <c r="H173" i="17" s="1"/>
  <c r="H175" i="17"/>
  <c r="H179" i="17"/>
  <c r="H183" i="17"/>
  <c r="F187" i="17"/>
  <c r="F191" i="17"/>
  <c r="F195" i="17"/>
  <c r="A189" i="20"/>
  <c r="A172" i="20"/>
  <c r="A156" i="20"/>
  <c r="C134" i="17"/>
  <c r="H134" i="17" s="1"/>
  <c r="A136" i="20"/>
  <c r="A161" i="20"/>
  <c r="C159" i="17"/>
  <c r="H159" i="17" s="1"/>
  <c r="A169" i="20"/>
  <c r="C167" i="17"/>
  <c r="H167" i="17" s="1"/>
  <c r="H122" i="17"/>
  <c r="F122" i="17"/>
  <c r="A139" i="20"/>
  <c r="C137" i="17"/>
  <c r="F137" i="17" s="1"/>
  <c r="A143" i="20"/>
  <c r="C141" i="17"/>
  <c r="F141" i="17" s="1"/>
  <c r="A147" i="20"/>
  <c r="C145" i="17"/>
  <c r="H145" i="17" s="1"/>
  <c r="A176" i="20"/>
  <c r="C174" i="17"/>
  <c r="A178" i="20"/>
  <c r="C176" i="17"/>
  <c r="A180" i="20"/>
  <c r="C178" i="17"/>
  <c r="C186" i="17"/>
  <c r="A188" i="20"/>
  <c r="A190" i="20"/>
  <c r="C188" i="17"/>
  <c r="C190" i="17"/>
  <c r="A192" i="20"/>
  <c r="A194" i="20"/>
  <c r="C192" i="17"/>
  <c r="A201" i="20"/>
  <c r="A185" i="20"/>
  <c r="A168" i="20"/>
  <c r="C138" i="17"/>
  <c r="H138" i="17" s="1"/>
  <c r="A140" i="20"/>
  <c r="C142" i="17"/>
  <c r="H142" i="17" s="1"/>
  <c r="A144" i="20"/>
  <c r="C146" i="17"/>
  <c r="H146" i="17" s="1"/>
  <c r="A148" i="20"/>
  <c r="A165" i="20"/>
  <c r="C163" i="17"/>
  <c r="H163" i="17" s="1"/>
  <c r="F180" i="17"/>
  <c r="H180" i="17"/>
  <c r="C7" i="17"/>
  <c r="A9" i="20"/>
  <c r="C13" i="17"/>
  <c r="F13" i="17" s="1"/>
  <c r="C21" i="17"/>
  <c r="C26" i="17"/>
  <c r="C37" i="17"/>
  <c r="H37" i="17" s="1"/>
  <c r="C39" i="17"/>
  <c r="H39" i="17" s="1"/>
  <c r="C41" i="17"/>
  <c r="H41" i="17" s="1"/>
  <c r="C43" i="17"/>
  <c r="H43" i="17" s="1"/>
  <c r="C45" i="17"/>
  <c r="C50" i="17"/>
  <c r="C54" i="17"/>
  <c r="H55" i="17"/>
  <c r="C58" i="17"/>
  <c r="C62" i="17"/>
  <c r="C66" i="17"/>
  <c r="C70" i="17"/>
  <c r="F70" i="17" s="1"/>
  <c r="C75" i="17"/>
  <c r="F76" i="17"/>
  <c r="C78" i="17"/>
  <c r="H78" i="17" s="1"/>
  <c r="C80" i="17"/>
  <c r="H80" i="17" s="1"/>
  <c r="C82" i="17"/>
  <c r="H82" i="17" s="1"/>
  <c r="C84" i="17"/>
  <c r="H84" i="17" s="1"/>
  <c r="C86" i="17"/>
  <c r="H86" i="17" s="1"/>
  <c r="C88" i="17"/>
  <c r="H88" i="17" s="1"/>
  <c r="C90" i="17"/>
  <c r="H90" i="17" s="1"/>
  <c r="C92" i="17"/>
  <c r="H92" i="17" s="1"/>
  <c r="C94" i="17"/>
  <c r="H94" i="17" s="1"/>
  <c r="C96" i="17"/>
  <c r="H96" i="17" s="1"/>
  <c r="C98" i="17"/>
  <c r="H98" i="17" s="1"/>
  <c r="C100" i="17"/>
  <c r="C101" i="17"/>
  <c r="H102" i="17"/>
  <c r="C104" i="17"/>
  <c r="C105" i="17"/>
  <c r="C109" i="17"/>
  <c r="F111" i="17"/>
  <c r="C115" i="17"/>
  <c r="C120" i="17"/>
  <c r="C123" i="17"/>
  <c r="F124" i="17"/>
  <c r="C126" i="17"/>
  <c r="H126" i="17" s="1"/>
  <c r="C128" i="17"/>
  <c r="H128" i="17" s="1"/>
  <c r="A137" i="20"/>
  <c r="C135" i="17"/>
  <c r="H135" i="17" s="1"/>
  <c r="A141" i="20"/>
  <c r="C139" i="17"/>
  <c r="H139" i="17" s="1"/>
  <c r="A145" i="20"/>
  <c r="C143" i="17"/>
  <c r="H143" i="17" s="1"/>
  <c r="A149" i="20"/>
  <c r="C147" i="17"/>
  <c r="C153" i="17"/>
  <c r="H153" i="17" s="1"/>
  <c r="A155" i="20"/>
  <c r="C156" i="17"/>
  <c r="H156" i="17" s="1"/>
  <c r="A158" i="20"/>
  <c r="C160" i="17"/>
  <c r="H160" i="17" s="1"/>
  <c r="A162" i="20"/>
  <c r="C164" i="17"/>
  <c r="H164" i="17" s="1"/>
  <c r="A166" i="20"/>
  <c r="C168" i="17"/>
  <c r="H168" i="17" s="1"/>
  <c r="A170" i="20"/>
  <c r="C172" i="17"/>
  <c r="H172" i="17" s="1"/>
  <c r="A174" i="20"/>
  <c r="A179" i="20"/>
  <c r="C177" i="17"/>
  <c r="C181" i="17"/>
  <c r="A183" i="20"/>
  <c r="C185" i="17"/>
  <c r="A187" i="20"/>
  <c r="C189" i="17"/>
  <c r="A191" i="20"/>
  <c r="A199" i="20"/>
  <c r="C197" i="17"/>
  <c r="H197" i="17" s="1"/>
  <c r="A203" i="20"/>
  <c r="C201" i="17"/>
  <c r="H201" i="17" s="1"/>
  <c r="A193" i="20"/>
  <c r="A160" i="20"/>
  <c r="A200" i="20"/>
  <c r="C200" i="17"/>
  <c r="H200" i="17" s="1"/>
  <c r="F199" i="17"/>
  <c r="F198" i="17"/>
  <c r="F172" i="17"/>
  <c r="F171" i="17"/>
  <c r="F170" i="17"/>
  <c r="F166" i="17"/>
  <c r="F163" i="17"/>
  <c r="F162" i="17"/>
  <c r="F161" i="17"/>
  <c r="F160" i="17"/>
  <c r="F158" i="17"/>
  <c r="F156" i="17"/>
  <c r="F155" i="17"/>
  <c r="F150" i="17"/>
  <c r="F149" i="17"/>
  <c r="F146" i="17"/>
  <c r="F143" i="17"/>
  <c r="H141" i="17"/>
  <c r="F140" i="17"/>
  <c r="F131" i="17"/>
  <c r="H130" i="17"/>
  <c r="F126" i="17"/>
  <c r="F99" i="17"/>
  <c r="F97" i="17"/>
  <c r="F94" i="17"/>
  <c r="F93" i="17"/>
  <c r="F91" i="17"/>
  <c r="F89" i="17"/>
  <c r="F88" i="17"/>
  <c r="F87" i="17"/>
  <c r="F86" i="17"/>
  <c r="F84" i="17"/>
  <c r="F83" i="17"/>
  <c r="F81" i="17"/>
  <c r="F80" i="17"/>
  <c r="F79" i="17"/>
  <c r="F78" i="17"/>
  <c r="F77" i="17"/>
  <c r="H70" i="17"/>
  <c r="F42" i="17"/>
  <c r="F38" i="17"/>
  <c r="F37" i="17"/>
  <c r="F35" i="17"/>
  <c r="F34" i="17"/>
  <c r="H7" i="17"/>
  <c r="F7" i="17"/>
  <c r="A19" i="20"/>
  <c r="C17" i="17"/>
  <c r="C6" i="17"/>
  <c r="A8" i="20"/>
  <c r="A33" i="20"/>
  <c r="A17" i="20"/>
  <c r="A27" i="20"/>
  <c r="C25" i="17"/>
  <c r="A30" i="20"/>
  <c r="A22" i="20"/>
  <c r="A14" i="20"/>
  <c r="C10" i="17"/>
  <c r="H10" i="17" s="1"/>
  <c r="A12" i="20"/>
  <c r="H26" i="17"/>
  <c r="F26" i="17"/>
  <c r="A35" i="20"/>
  <c r="C33" i="17"/>
  <c r="A10" i="20"/>
  <c r="H4" i="17"/>
  <c r="H13" i="17"/>
  <c r="C18" i="17"/>
  <c r="F22" i="17"/>
  <c r="A32" i="20"/>
  <c r="A24" i="20"/>
  <c r="A16" i="20"/>
  <c r="C9" i="17"/>
  <c r="F32" i="17"/>
  <c r="F31" i="17"/>
  <c r="F28" i="17"/>
  <c r="F24" i="17"/>
  <c r="F20" i="17"/>
  <c r="F15" i="17"/>
  <c r="F12" i="17"/>
  <c r="F11" i="17"/>
  <c r="F8" i="17"/>
  <c r="C145" i="20"/>
  <c r="C32" i="20"/>
  <c r="C171" i="20"/>
  <c r="C179" i="20"/>
  <c r="C180" i="20"/>
  <c r="C185" i="20"/>
  <c r="C66" i="20"/>
  <c r="C12" i="20"/>
  <c r="C61" i="20"/>
  <c r="C43" i="20"/>
  <c r="C138" i="20"/>
  <c r="C53" i="20"/>
  <c r="C172" i="20"/>
  <c r="C17" i="20"/>
  <c r="C9" i="20"/>
  <c r="C140" i="20"/>
  <c r="C181" i="20"/>
  <c r="C35" i="20"/>
  <c r="C162" i="20"/>
  <c r="C193" i="20"/>
  <c r="C201" i="20"/>
  <c r="C148" i="20"/>
  <c r="C79" i="20"/>
  <c r="C174" i="20"/>
  <c r="C113" i="20"/>
  <c r="C143" i="20"/>
  <c r="C49" i="20"/>
  <c r="C142" i="20"/>
  <c r="C24" i="20"/>
  <c r="C127" i="20"/>
  <c r="C16" i="20"/>
  <c r="C115" i="20"/>
  <c r="C106" i="20"/>
  <c r="C137" i="20"/>
  <c r="C118" i="20"/>
  <c r="C159" i="20"/>
  <c r="C123" i="20"/>
  <c r="C57" i="20"/>
  <c r="C197" i="20"/>
  <c r="C164" i="20"/>
  <c r="C169" i="20"/>
  <c r="C70" i="20"/>
  <c r="C25" i="20"/>
  <c r="C121" i="20"/>
  <c r="C178" i="20"/>
  <c r="C22" i="20"/>
  <c r="C87" i="20"/>
  <c r="C132" i="20"/>
  <c r="C74" i="20"/>
  <c r="C146" i="20"/>
  <c r="C168" i="20"/>
  <c r="C167" i="20"/>
  <c r="C155" i="20"/>
  <c r="C176" i="20"/>
  <c r="C200" i="20"/>
  <c r="C10" i="20"/>
  <c r="C110" i="20"/>
  <c r="C189" i="20"/>
  <c r="C139" i="20"/>
  <c r="C7" i="20"/>
  <c r="C119" i="20"/>
  <c r="C160" i="20"/>
  <c r="C81" i="20"/>
  <c r="C183" i="20"/>
  <c r="C163" i="20"/>
  <c r="C196" i="20"/>
  <c r="C39" i="20"/>
  <c r="C156" i="20"/>
  <c r="C27" i="20"/>
  <c r="C165" i="20"/>
  <c r="C153" i="20"/>
  <c r="C191" i="20"/>
  <c r="C78" i="20"/>
  <c r="C30" i="20"/>
  <c r="C96" i="20"/>
  <c r="C13" i="20"/>
  <c r="C19" i="20"/>
  <c r="C187" i="20"/>
  <c r="C100" i="20"/>
  <c r="C147" i="20"/>
  <c r="C136" i="20"/>
  <c r="C91" i="20"/>
  <c r="C157" i="20"/>
  <c r="C105" i="20"/>
  <c r="C173" i="20"/>
  <c r="C199" i="20"/>
  <c r="C125" i="20"/>
  <c r="C166" i="20"/>
  <c r="C188" i="20"/>
  <c r="C203" i="20"/>
  <c r="C184" i="20"/>
  <c r="C40" i="20"/>
  <c r="C8" i="20"/>
  <c r="C161" i="20"/>
  <c r="C26" i="20"/>
  <c r="C158" i="20"/>
  <c r="C108" i="20"/>
  <c r="C44" i="20"/>
  <c r="C141" i="20"/>
  <c r="C109" i="20"/>
  <c r="C122" i="20"/>
  <c r="C192" i="20"/>
  <c r="C175" i="20"/>
  <c r="C194" i="20"/>
  <c r="C149" i="20"/>
  <c r="C144" i="20"/>
  <c r="C128" i="20"/>
  <c r="C33" i="20"/>
  <c r="C111" i="20"/>
  <c r="C190" i="20"/>
  <c r="C152" i="20"/>
  <c r="C170" i="20"/>
  <c r="C83" i="20"/>
  <c r="C14" i="20"/>
  <c r="C23" i="20"/>
  <c r="H51" i="17" l="1"/>
  <c r="F164" i="17"/>
  <c r="F71" i="17"/>
  <c r="F69" i="17"/>
  <c r="F16" i="17"/>
  <c r="H106" i="17"/>
  <c r="H103" i="17"/>
  <c r="F132" i="17"/>
  <c r="F135" i="17"/>
  <c r="F67" i="17"/>
  <c r="H47" i="17"/>
  <c r="F96" i="17"/>
  <c r="F136" i="17"/>
  <c r="H36" i="17"/>
  <c r="F43" i="17"/>
  <c r="F44" i="17"/>
  <c r="F138" i="17"/>
  <c r="H110" i="17"/>
  <c r="H59" i="17"/>
  <c r="F193" i="17"/>
  <c r="F40" i="17"/>
  <c r="H182" i="17"/>
  <c r="H56" i="17"/>
  <c r="H152" i="17"/>
  <c r="H184" i="17"/>
  <c r="F169" i="17"/>
  <c r="H116" i="17"/>
  <c r="F129" i="17"/>
  <c r="F133" i="17"/>
  <c r="H196" i="17"/>
  <c r="F194" i="17"/>
  <c r="H107" i="17"/>
  <c r="F61" i="17"/>
  <c r="F23" i="17"/>
  <c r="H29" i="17"/>
  <c r="F41" i="17"/>
  <c r="F85" i="17"/>
  <c r="F144" i="17"/>
  <c r="H121" i="17"/>
  <c r="F63" i="17"/>
  <c r="H46" i="17"/>
  <c r="F95" i="17"/>
  <c r="F127" i="17"/>
  <c r="F134" i="17"/>
  <c r="F151" i="17"/>
  <c r="F167" i="17"/>
  <c r="H117" i="17"/>
  <c r="F117" i="17"/>
  <c r="F19" i="17"/>
  <c r="F27" i="17"/>
  <c r="F92" i="17"/>
  <c r="F148" i="17"/>
  <c r="F153" i="17"/>
  <c r="F168" i="17"/>
  <c r="H112" i="17"/>
  <c r="F112" i="17"/>
  <c r="F200" i="17"/>
  <c r="H74" i="17"/>
  <c r="F74" i="17"/>
  <c r="H65" i="17"/>
  <c r="F65" i="17"/>
  <c r="F57" i="17"/>
  <c r="H57" i="17"/>
  <c r="H73" i="17"/>
  <c r="F73" i="17"/>
  <c r="F49" i="17"/>
  <c r="H49" i="17"/>
  <c r="H68" i="17"/>
  <c r="F68" i="17"/>
  <c r="H72" i="17"/>
  <c r="F72" i="17"/>
  <c r="F60" i="17"/>
  <c r="H60" i="17"/>
  <c r="H48" i="17"/>
  <c r="F48" i="17"/>
  <c r="F197" i="17"/>
  <c r="F52" i="17"/>
  <c r="H52" i="17"/>
  <c r="F128" i="17"/>
  <c r="H137" i="17"/>
  <c r="F145" i="17"/>
  <c r="F159" i="17"/>
  <c r="F201" i="17"/>
  <c r="H189" i="17"/>
  <c r="F189" i="17"/>
  <c r="F181" i="17"/>
  <c r="H181" i="17"/>
  <c r="F120" i="17"/>
  <c r="H120" i="17"/>
  <c r="H109" i="17"/>
  <c r="F109" i="17"/>
  <c r="H62" i="17"/>
  <c r="F62" i="17"/>
  <c r="F54" i="17"/>
  <c r="H54" i="17"/>
  <c r="F45" i="17"/>
  <c r="H45" i="17"/>
  <c r="H190" i="17"/>
  <c r="F190" i="17"/>
  <c r="H186" i="17"/>
  <c r="F186" i="17"/>
  <c r="H125" i="17"/>
  <c r="F125" i="17"/>
  <c r="F113" i="17"/>
  <c r="H113" i="17"/>
  <c r="F5" i="17"/>
  <c r="H5" i="17"/>
  <c r="H147" i="17"/>
  <c r="F147" i="17"/>
  <c r="H104" i="17"/>
  <c r="F104" i="17"/>
  <c r="H75" i="17"/>
  <c r="F75" i="17"/>
  <c r="H176" i="17"/>
  <c r="F176" i="17"/>
  <c r="H114" i="17"/>
  <c r="F114" i="17"/>
  <c r="F142" i="17"/>
  <c r="F157" i="17"/>
  <c r="H177" i="17"/>
  <c r="F177" i="17"/>
  <c r="F101" i="17"/>
  <c r="H101" i="17"/>
  <c r="H192" i="17"/>
  <c r="F192" i="17"/>
  <c r="H188" i="17"/>
  <c r="F188" i="17"/>
  <c r="H178" i="17"/>
  <c r="F178" i="17"/>
  <c r="H174" i="17"/>
  <c r="F174" i="17"/>
  <c r="H119" i="17"/>
  <c r="F119" i="17"/>
  <c r="F39" i="17"/>
  <c r="F82" i="17"/>
  <c r="F90" i="17"/>
  <c r="F98" i="17"/>
  <c r="F139" i="17"/>
  <c r="F165" i="17"/>
  <c r="F173" i="17"/>
  <c r="H185" i="17"/>
  <c r="F185" i="17"/>
  <c r="H123" i="17"/>
  <c r="F123" i="17"/>
  <c r="H115" i="17"/>
  <c r="F115" i="17"/>
  <c r="F105" i="17"/>
  <c r="H105" i="17"/>
  <c r="H100" i="17"/>
  <c r="F100" i="17"/>
  <c r="H66" i="17"/>
  <c r="F66" i="17"/>
  <c r="F58" i="17"/>
  <c r="H58" i="17"/>
  <c r="F50" i="17"/>
  <c r="H50" i="17"/>
  <c r="F21" i="17"/>
  <c r="H21" i="17"/>
  <c r="F118" i="17"/>
  <c r="H118" i="17"/>
  <c r="F108" i="17"/>
  <c r="H108" i="17"/>
  <c r="H18" i="17"/>
  <c r="F18" i="17"/>
  <c r="F33" i="17"/>
  <c r="H33" i="17"/>
  <c r="F17" i="17"/>
  <c r="H17" i="17"/>
  <c r="F10" i="17"/>
  <c r="F25" i="17"/>
  <c r="H25" i="17"/>
  <c r="F9" i="17"/>
  <c r="H9" i="17"/>
  <c r="H6" i="17"/>
  <c r="F6" i="17"/>
  <c r="AB559" i="1" l="1"/>
  <c r="AB580" i="1"/>
  <c r="AB555" i="1"/>
  <c r="AB550" i="1"/>
  <c r="AA580" i="1"/>
  <c r="AB463" i="1"/>
  <c r="AB409" i="1"/>
  <c r="AA499" i="1"/>
  <c r="AB499" i="1"/>
  <c r="AB365" i="1"/>
  <c r="AB324" i="1"/>
  <c r="AA413" i="1"/>
  <c r="AB413" i="1"/>
  <c r="AB353" i="1"/>
  <c r="AA250" i="1"/>
  <c r="AB250" i="1"/>
  <c r="AA468" i="1"/>
  <c r="AB468" i="1"/>
  <c r="AB456" i="1"/>
  <c r="AA191" i="1"/>
  <c r="AB191" i="1"/>
  <c r="AB467" i="1"/>
  <c r="AA467" i="1"/>
  <c r="AA409" i="1"/>
  <c r="AA353" i="1"/>
  <c r="AA424" i="1"/>
  <c r="AB424" i="1"/>
  <c r="AB194" i="1" l="1"/>
  <c r="AA555" i="1"/>
  <c r="AA456" i="1"/>
  <c r="AB350" i="1"/>
  <c r="AA393" i="1"/>
  <c r="AA550" i="1"/>
  <c r="AB541" i="1"/>
  <c r="AA324" i="1"/>
  <c r="AB259" i="1"/>
  <c r="AB254" i="1"/>
  <c r="AA194" i="1"/>
  <c r="AB566" i="1"/>
  <c r="AA576" i="1"/>
  <c r="AB576" i="1"/>
  <c r="AA528" i="1"/>
  <c r="AB528" i="1"/>
  <c r="AA523" i="1"/>
  <c r="AB523" i="1"/>
  <c r="AB534" i="1"/>
  <c r="AA534" i="1"/>
  <c r="AA543" i="1"/>
  <c r="AB543" i="1"/>
  <c r="AB597" i="1"/>
  <c r="AA592" i="1"/>
  <c r="AB592" i="1"/>
  <c r="AB570" i="1"/>
  <c r="AA587" i="1"/>
  <c r="AB587" i="1"/>
  <c r="AA520" i="1"/>
  <c r="AB520" i="1"/>
  <c r="AB407" i="1"/>
  <c r="AA374" i="1"/>
  <c r="AB374" i="1"/>
  <c r="AB477" i="1"/>
  <c r="AB450" i="1"/>
  <c r="AA436" i="1"/>
  <c r="AB436" i="1"/>
  <c r="AB282" i="1"/>
  <c r="AA282" i="1"/>
  <c r="AA302" i="1"/>
  <c r="AB302" i="1"/>
  <c r="AA278" i="1"/>
  <c r="AB278" i="1"/>
  <c r="AA317" i="1"/>
  <c r="AB317" i="1"/>
  <c r="AB252" i="1"/>
  <c r="AA252" i="1"/>
  <c r="AA361" i="1"/>
  <c r="AB361" i="1"/>
  <c r="AA448" i="1"/>
  <c r="AB448" i="1"/>
  <c r="AA257" i="1"/>
  <c r="AB257" i="1"/>
  <c r="AB260" i="1"/>
  <c r="AA260" i="1"/>
  <c r="AA496" i="1"/>
  <c r="AB496" i="1"/>
  <c r="AA344" i="1"/>
  <c r="AB344" i="1"/>
  <c r="AA396" i="1"/>
  <c r="AB396" i="1"/>
  <c r="AA215" i="1"/>
  <c r="AB215" i="1"/>
  <c r="AA284" i="1"/>
  <c r="AB284" i="1"/>
  <c r="AB238" i="1"/>
  <c r="AB264" i="1"/>
  <c r="AB458" i="1"/>
  <c r="AA381" i="1"/>
  <c r="AB381" i="1"/>
  <c r="AA216" i="1"/>
  <c r="AB216" i="1"/>
  <c r="AB190" i="1"/>
  <c r="AA190" i="1"/>
  <c r="AA295" i="1"/>
  <c r="AB295" i="1"/>
  <c r="AB296" i="1"/>
  <c r="AB332" i="1"/>
  <c r="AA309" i="1"/>
  <c r="AB309" i="1"/>
  <c r="AA348" i="1"/>
  <c r="AB348" i="1"/>
  <c r="AA231" i="1"/>
  <c r="AA458" i="1"/>
  <c r="AA277" i="1"/>
  <c r="AB277" i="1"/>
  <c r="AA265" i="1"/>
  <c r="AB265" i="1"/>
  <c r="AA264" i="1"/>
  <c r="AA416" i="1"/>
  <c r="AB416" i="1"/>
  <c r="AB231" i="1"/>
  <c r="AB434" i="1"/>
  <c r="AA412" i="1"/>
  <c r="AB412" i="1"/>
  <c r="AA464" i="1"/>
  <c r="AB464" i="1"/>
  <c r="AA483" i="1"/>
  <c r="AB483" i="1"/>
  <c r="AA269" i="1"/>
  <c r="AB269" i="1"/>
  <c r="AA266" i="1"/>
  <c r="AB266" i="1"/>
  <c r="AB393" i="1"/>
  <c r="AA465" i="1"/>
  <c r="AB465" i="1"/>
  <c r="AA463" i="1" l="1"/>
  <c r="AA259" i="1"/>
  <c r="AB398" i="1"/>
  <c r="AA332" i="1"/>
  <c r="AA398" i="1"/>
  <c r="AA450" i="1"/>
  <c r="AA238" i="1"/>
  <c r="AA428" i="1"/>
  <c r="AA541" i="1"/>
  <c r="AB564" i="1"/>
  <c r="AA350" i="1"/>
  <c r="AA477" i="1"/>
  <c r="AA559" i="1"/>
  <c r="AA365" i="1"/>
  <c r="AA296" i="1"/>
  <c r="AB242" i="1"/>
  <c r="AA254" i="1"/>
  <c r="AA283" i="1"/>
  <c r="AB283" i="1"/>
  <c r="AA247" i="1"/>
  <c r="AB247" i="1"/>
  <c r="AA242" i="1"/>
  <c r="AA230" i="1"/>
  <c r="AB506" i="1"/>
  <c r="AA506" i="1"/>
  <c r="AB225" i="1"/>
  <c r="AA225" i="1"/>
  <c r="AB588" i="1"/>
  <c r="AA588" i="1"/>
  <c r="AA595" i="1"/>
  <c r="AB595" i="1"/>
  <c r="AB579" i="1"/>
  <c r="AA579" i="1"/>
  <c r="AA514" i="1"/>
  <c r="AB514" i="1"/>
  <c r="AA516" i="1"/>
  <c r="AB516" i="1"/>
  <c r="AA599" i="1"/>
  <c r="AB599" i="1"/>
  <c r="AB598" i="1"/>
  <c r="AA598" i="1"/>
  <c r="AA502" i="1"/>
  <c r="AB502" i="1"/>
  <c r="AA547" i="1"/>
  <c r="AB547" i="1"/>
  <c r="AA537" i="1"/>
  <c r="AB537" i="1"/>
  <c r="AA573" i="1"/>
  <c r="AB573" i="1"/>
  <c r="AA583" i="1"/>
  <c r="AB583" i="1"/>
  <c r="AA593" i="1"/>
  <c r="AB593" i="1"/>
  <c r="AA501" i="1"/>
  <c r="AB501" i="1"/>
  <c r="AA591" i="1"/>
  <c r="AB591" i="1"/>
  <c r="AA568" i="1"/>
  <c r="AB568" i="1"/>
  <c r="AB586" i="1"/>
  <c r="AA586" i="1"/>
  <c r="AB525" i="1"/>
  <c r="AA525" i="1"/>
  <c r="AA536" i="1"/>
  <c r="AB536" i="1"/>
  <c r="AB504" i="1"/>
  <c r="AA504" i="1"/>
  <c r="AA567" i="1"/>
  <c r="AB567" i="1"/>
  <c r="AA556" i="1"/>
  <c r="AB556" i="1"/>
  <c r="AB575" i="1"/>
  <c r="AA575" i="1"/>
  <c r="AB533" i="1"/>
  <c r="AA533" i="1"/>
  <c r="AA518" i="1"/>
  <c r="AB518" i="1"/>
  <c r="AA510" i="1"/>
  <c r="AB510" i="1"/>
  <c r="AA563" i="1"/>
  <c r="AB563" i="1"/>
  <c r="AB546" i="1"/>
  <c r="AA546" i="1"/>
  <c r="AA505" i="1"/>
  <c r="AB505" i="1"/>
  <c r="AA527" i="1"/>
  <c r="AB527" i="1"/>
  <c r="AB590" i="1"/>
  <c r="AA590" i="1"/>
  <c r="AA572" i="1"/>
  <c r="AB572" i="1"/>
  <c r="AB521" i="1"/>
  <c r="AA521" i="1"/>
  <c r="AA522" i="1"/>
  <c r="AB522" i="1"/>
  <c r="AA512" i="1"/>
  <c r="AB512" i="1"/>
  <c r="AA571" i="1"/>
  <c r="AB571" i="1"/>
  <c r="AA530" i="1"/>
  <c r="AB530" i="1"/>
  <c r="AB594" i="1"/>
  <c r="AA594" i="1"/>
  <c r="AB529" i="1"/>
  <c r="AA529" i="1"/>
  <c r="AA561" i="1"/>
  <c r="AB561" i="1"/>
  <c r="AB509" i="1"/>
  <c r="AA509" i="1"/>
  <c r="AA535" i="1"/>
  <c r="AB535" i="1"/>
  <c r="AA526" i="1"/>
  <c r="AB526" i="1"/>
  <c r="AA511" i="1"/>
  <c r="AB511" i="1"/>
  <c r="AA531" i="1"/>
  <c r="AB531" i="1"/>
  <c r="AA600" i="1"/>
  <c r="AB600" i="1"/>
  <c r="AB513" i="1"/>
  <c r="AA560" i="1"/>
  <c r="AB560" i="1"/>
  <c r="AA596" i="1"/>
  <c r="AB596" i="1"/>
  <c r="AA584" i="1"/>
  <c r="AB584" i="1"/>
  <c r="AA519" i="1"/>
  <c r="AB519" i="1"/>
  <c r="AB493" i="1"/>
  <c r="AA493" i="1"/>
  <c r="AB222" i="1"/>
  <c r="AA222" i="1"/>
  <c r="AB391" i="1"/>
  <c r="AA391" i="1"/>
  <c r="AA217" i="1"/>
  <c r="AB217" i="1"/>
  <c r="AA262" i="1"/>
  <c r="AB262" i="1"/>
  <c r="AA316" i="1"/>
  <c r="AB316" i="1"/>
  <c r="AA386" i="1"/>
  <c r="AB386" i="1"/>
  <c r="AA297" i="1"/>
  <c r="AB297" i="1"/>
  <c r="AA472" i="1"/>
  <c r="AB472" i="1"/>
  <c r="AA299" i="1"/>
  <c r="AB299" i="1"/>
  <c r="AA452" i="1"/>
  <c r="AB452" i="1"/>
  <c r="AA478" i="1"/>
  <c r="AB478" i="1"/>
  <c r="AA394" i="1"/>
  <c r="AB394" i="1"/>
  <c r="AA279" i="1"/>
  <c r="AB279" i="1"/>
  <c r="AA400" i="1"/>
  <c r="AB400" i="1"/>
  <c r="AA329" i="1"/>
  <c r="AB329" i="1"/>
  <c r="AA369" i="1"/>
  <c r="AB369" i="1"/>
  <c r="AB375" i="1"/>
  <c r="AA375" i="1"/>
  <c r="AB230" i="1"/>
  <c r="AB323" i="1"/>
  <c r="AA291" i="1"/>
  <c r="AB291" i="1"/>
  <c r="AA219" i="1"/>
  <c r="AB219" i="1"/>
  <c r="AA486" i="1"/>
  <c r="AB486" i="1"/>
  <c r="AA233" i="1"/>
  <c r="AB233" i="1"/>
  <c r="AA298" i="1"/>
  <c r="AB298" i="1"/>
  <c r="AA402" i="1"/>
  <c r="AB402" i="1"/>
  <c r="AA320" i="1"/>
  <c r="AB320" i="1"/>
  <c r="AA385" i="1"/>
  <c r="AB385" i="1"/>
  <c r="AB214" i="1"/>
  <c r="AA214" i="1"/>
  <c r="AA417" i="1"/>
  <c r="AB417" i="1"/>
  <c r="AA206" i="1"/>
  <c r="AB206" i="1"/>
  <c r="AA488" i="1"/>
  <c r="AB488" i="1"/>
  <c r="AA373" i="1"/>
  <c r="AB373" i="1"/>
  <c r="AA294" i="1"/>
  <c r="AB294" i="1"/>
  <c r="AA208" i="1"/>
  <c r="AB208" i="1"/>
  <c r="AA470" i="1"/>
  <c r="AB470" i="1"/>
  <c r="AA209" i="1"/>
  <c r="AB209" i="1"/>
  <c r="AA240" i="1"/>
  <c r="AB240" i="1"/>
  <c r="AB290" i="1"/>
  <c r="AA388" i="1"/>
  <c r="AB388" i="1"/>
  <c r="AB226" i="1"/>
  <c r="AA226" i="1"/>
  <c r="AA280" i="1"/>
  <c r="AB280" i="1"/>
  <c r="AA368" i="1"/>
  <c r="AB368" i="1"/>
  <c r="AA462" i="1"/>
  <c r="AB462" i="1"/>
  <c r="AA487" i="1"/>
  <c r="AB487" i="1"/>
  <c r="AA357" i="1"/>
  <c r="AB357" i="1"/>
  <c r="AA223" i="1"/>
  <c r="AB223" i="1"/>
  <c r="AA474" i="1"/>
  <c r="AB474" i="1"/>
  <c r="AA410" i="1"/>
  <c r="AB410" i="1"/>
  <c r="AA364" i="1"/>
  <c r="AB364" i="1"/>
  <c r="AA432" i="1"/>
  <c r="AB432" i="1"/>
  <c r="AA340" i="1"/>
  <c r="AB340" i="1"/>
  <c r="AA426" i="1"/>
  <c r="AB426" i="1"/>
  <c r="AB256" i="1"/>
  <c r="AA256" i="1"/>
  <c r="AB301" i="1"/>
  <c r="AA301" i="1"/>
  <c r="AA494" i="1"/>
  <c r="AB494" i="1"/>
  <c r="AA382" i="1"/>
  <c r="AB382" i="1"/>
  <c r="AA475" i="1"/>
  <c r="AB475" i="1"/>
  <c r="AA372" i="1"/>
  <c r="AB372" i="1"/>
  <c r="AA338" i="1"/>
  <c r="AB338" i="1"/>
  <c r="AB363" i="1"/>
  <c r="AA363" i="1"/>
  <c r="AB319" i="1"/>
  <c r="AA319" i="1"/>
  <c r="AA479" i="1"/>
  <c r="AB479" i="1"/>
  <c r="AA392" i="1"/>
  <c r="AB392" i="1"/>
  <c r="AB371" i="1"/>
  <c r="AA371" i="1"/>
  <c r="AA288" i="1"/>
  <c r="AB288" i="1"/>
  <c r="AA440" i="1"/>
  <c r="AB440" i="1"/>
  <c r="AA205" i="1"/>
  <c r="AB205" i="1"/>
  <c r="AA310" i="1"/>
  <c r="AB310" i="1"/>
  <c r="AA236" i="1"/>
  <c r="AB236" i="1"/>
  <c r="AA273" i="1"/>
  <c r="AB273" i="1"/>
  <c r="AA253" i="1"/>
  <c r="AB253" i="1"/>
  <c r="AA471" i="1"/>
  <c r="AB471" i="1"/>
  <c r="AA397" i="1"/>
  <c r="AB397" i="1"/>
  <c r="AA318" i="1"/>
  <c r="AB318" i="1"/>
  <c r="AA360" i="1"/>
  <c r="AB360" i="1"/>
  <c r="AA286" i="1"/>
  <c r="AB286" i="1"/>
  <c r="AA210" i="1"/>
  <c r="AB210" i="1"/>
  <c r="AB411" i="1"/>
  <c r="AA411" i="1"/>
  <c r="AA211" i="1"/>
  <c r="AB211" i="1"/>
  <c r="AA312" i="1"/>
  <c r="AB312" i="1"/>
  <c r="AA495" i="1"/>
  <c r="AB495" i="1"/>
  <c r="AA228" i="1"/>
  <c r="AB228" i="1"/>
  <c r="AA212" i="1"/>
  <c r="AB212" i="1"/>
  <c r="AA287" i="1"/>
  <c r="AB287" i="1"/>
  <c r="AB328" i="1"/>
  <c r="AA328" i="1"/>
  <c r="AA352" i="1"/>
  <c r="AB352" i="1"/>
  <c r="AA270" i="1"/>
  <c r="AB270" i="1"/>
  <c r="AA420" i="1"/>
  <c r="AB420" i="1"/>
  <c r="AA380" i="1"/>
  <c r="AB380" i="1"/>
  <c r="AB497" i="1"/>
  <c r="AA497" i="1"/>
  <c r="AA321" i="1"/>
  <c r="AB321" i="1"/>
  <c r="AA404" i="1"/>
  <c r="AB404" i="1"/>
  <c r="AA460" i="1"/>
  <c r="AB460" i="1"/>
  <c r="AB232" i="1"/>
  <c r="AA232" i="1"/>
  <c r="AB248" i="1"/>
  <c r="AA248" i="1"/>
  <c r="AB435" i="1"/>
  <c r="AA435" i="1"/>
  <c r="AA384" i="1"/>
  <c r="AB384" i="1"/>
  <c r="AB239" i="1"/>
  <c r="AA239" i="1"/>
  <c r="AA220" i="1"/>
  <c r="AB220" i="1"/>
  <c r="AB428" i="1"/>
  <c r="AA274" i="1"/>
  <c r="AB274" i="1"/>
  <c r="AA490" i="1"/>
  <c r="AB490" i="1"/>
  <c r="AB415" i="1"/>
  <c r="AA415" i="1"/>
  <c r="AA408" i="1"/>
  <c r="AB408" i="1"/>
  <c r="AA476" i="1"/>
  <c r="AB476" i="1"/>
  <c r="AA444" i="1"/>
  <c r="AB444" i="1"/>
  <c r="AA405" i="1"/>
  <c r="AB405" i="1"/>
  <c r="AA389" i="1"/>
  <c r="AB389" i="1"/>
  <c r="AB276" i="1"/>
  <c r="AA276" i="1"/>
  <c r="AA484" i="1"/>
  <c r="AB484" i="1"/>
  <c r="AA244" i="1"/>
  <c r="AB244" i="1"/>
  <c r="AA401" i="1"/>
  <c r="AB401" i="1"/>
  <c r="AA292" i="1"/>
  <c r="AB292" i="1"/>
  <c r="AA263" i="1"/>
  <c r="AB263" i="1"/>
  <c r="AA207" i="1"/>
  <c r="AB207" i="1"/>
  <c r="AA491" i="1"/>
  <c r="AB491" i="1"/>
  <c r="AA224" i="1"/>
  <c r="AB224" i="1"/>
  <c r="AB351" i="1"/>
  <c r="AA351" i="1"/>
  <c r="AA498" i="1"/>
  <c r="AB498" i="1"/>
  <c r="AA227" i="1"/>
  <c r="AB227" i="1"/>
  <c r="AA482" i="1"/>
  <c r="AB482" i="1"/>
  <c r="AA308" i="1"/>
  <c r="AB308" i="1"/>
  <c r="AA305" i="1"/>
  <c r="AB305" i="1"/>
  <c r="AA327" i="1"/>
  <c r="AB327" i="1"/>
  <c r="AA336" i="1"/>
  <c r="AB336" i="1"/>
  <c r="AA356" i="1"/>
  <c r="AB356" i="1"/>
  <c r="AA313" i="1"/>
  <c r="AB313" i="1"/>
  <c r="AA304" i="1"/>
  <c r="AB304" i="1"/>
  <c r="AA249" i="1"/>
  <c r="AB249" i="1"/>
  <c r="AA438" i="1"/>
  <c r="AB438" i="1"/>
  <c r="AA513" i="1" l="1"/>
  <c r="AA434" i="1"/>
  <c r="AA597" i="1"/>
  <c r="AA407" i="1"/>
  <c r="AA542" i="1"/>
  <c r="AB267" i="1"/>
  <c r="AA564" i="1"/>
  <c r="AA566" i="1"/>
  <c r="AA570" i="1"/>
  <c r="AA267" i="1"/>
  <c r="AB342" i="1"/>
  <c r="AA342" i="1"/>
  <c r="AA323" i="1"/>
  <c r="AA290" i="1"/>
  <c r="AA221" i="1"/>
  <c r="AB562" i="1"/>
  <c r="AA562" i="1"/>
  <c r="AA565" i="1"/>
  <c r="AB565" i="1"/>
  <c r="AB538" i="1"/>
  <c r="AA538" i="1"/>
  <c r="AA578" i="1"/>
  <c r="AB578" i="1"/>
  <c r="AA551" i="1"/>
  <c r="AB551" i="1"/>
  <c r="AA554" i="1"/>
  <c r="AB554" i="1"/>
  <c r="AA569" i="1"/>
  <c r="AB569" i="1"/>
  <c r="AA574" i="1"/>
  <c r="AB574" i="1"/>
  <c r="AB532" i="1"/>
  <c r="AA532" i="1"/>
  <c r="AA545" i="1"/>
  <c r="AB545" i="1"/>
  <c r="AA552" i="1"/>
  <c r="AB552" i="1"/>
  <c r="AB553" i="1"/>
  <c r="AA553" i="1"/>
  <c r="AA548" i="1"/>
  <c r="AB548" i="1"/>
  <c r="AB540" i="1"/>
  <c r="AA540" i="1"/>
  <c r="AA585" i="1"/>
  <c r="AB585" i="1"/>
  <c r="AA557" i="1"/>
  <c r="AB557" i="1"/>
  <c r="AA539" i="1"/>
  <c r="AB539" i="1"/>
  <c r="AA524" i="1"/>
  <c r="AB524" i="1"/>
  <c r="AB558" i="1"/>
  <c r="AA558" i="1"/>
  <c r="AB517" i="1"/>
  <c r="AA517" i="1"/>
  <c r="AA581" i="1"/>
  <c r="AB581" i="1"/>
  <c r="AB549" i="1"/>
  <c r="AA549" i="1"/>
  <c r="AA508" i="1"/>
  <c r="AB508" i="1"/>
  <c r="AA503" i="1"/>
  <c r="AB503" i="1"/>
  <c r="AB582" i="1"/>
  <c r="AA582" i="1"/>
  <c r="AB507" i="1"/>
  <c r="AA507" i="1"/>
  <c r="AA589" i="1"/>
  <c r="AB589" i="1"/>
  <c r="AA515" i="1"/>
  <c r="AB515" i="1"/>
  <c r="AB577" i="1"/>
  <c r="AA577" i="1"/>
  <c r="AB542" i="1"/>
  <c r="AB544" i="1"/>
  <c r="AA544" i="1"/>
  <c r="AA337" i="1"/>
  <c r="AB337" i="1"/>
  <c r="AB359" i="1"/>
  <c r="AA359" i="1"/>
  <c r="AB427" i="1"/>
  <c r="AA427" i="1"/>
  <c r="AB367" i="1"/>
  <c r="AA367" i="1"/>
  <c r="AB481" i="1"/>
  <c r="AA481" i="1"/>
  <c r="AA425" i="1"/>
  <c r="AB425" i="1"/>
  <c r="AB221" i="1"/>
  <c r="AA346" i="1"/>
  <c r="AB346" i="1"/>
  <c r="AB281" i="1"/>
  <c r="AA281" i="1"/>
  <c r="AA457" i="1"/>
  <c r="AB457" i="1"/>
  <c r="AA334" i="1"/>
  <c r="AB334" i="1"/>
  <c r="AA235" i="1"/>
  <c r="AB235" i="1"/>
  <c r="AA354" i="1"/>
  <c r="AB354" i="1"/>
  <c r="AA330" i="1"/>
  <c r="AB330" i="1"/>
  <c r="AA358" i="1"/>
  <c r="AB358" i="1"/>
  <c r="AA213" i="1"/>
  <c r="AB213" i="1"/>
  <c r="AB459" i="1"/>
  <c r="AA459" i="1"/>
  <c r="AB423" i="1"/>
  <c r="AA423" i="1"/>
  <c r="AB268" i="1"/>
  <c r="AA268" i="1"/>
  <c r="AB326" i="1"/>
  <c r="AA326" i="1"/>
  <c r="AB335" i="1"/>
  <c r="AA335" i="1"/>
  <c r="AB431" i="1"/>
  <c r="AA431" i="1"/>
  <c r="AB339" i="1"/>
  <c r="AA339" i="1"/>
  <c r="AB343" i="1"/>
  <c r="AA343" i="1"/>
  <c r="AA303" i="1"/>
  <c r="AB303" i="1"/>
  <c r="AA480" i="1"/>
  <c r="AB480" i="1"/>
  <c r="AB399" i="1"/>
  <c r="AA399" i="1"/>
  <c r="AA322" i="1"/>
  <c r="AB322" i="1"/>
  <c r="AA449" i="1"/>
  <c r="AB449" i="1"/>
  <c r="AA429" i="1"/>
  <c r="AB429" i="1"/>
  <c r="AB293" i="1"/>
  <c r="AA293" i="1"/>
  <c r="AA454" i="1"/>
  <c r="AB454" i="1"/>
  <c r="AB311" i="1"/>
  <c r="AA311" i="1"/>
  <c r="AB234" i="1"/>
  <c r="AA234" i="1"/>
  <c r="AB300" i="1"/>
  <c r="AA300" i="1"/>
  <c r="AA362" i="1"/>
  <c r="AB362" i="1"/>
  <c r="AA275" i="1"/>
  <c r="AB275" i="1"/>
  <c r="AB473" i="1"/>
  <c r="AA473" i="1"/>
  <c r="AB387" i="1"/>
  <c r="AA387" i="1"/>
  <c r="AB455" i="1"/>
  <c r="AA455" i="1"/>
  <c r="AA442" i="1"/>
  <c r="AB442" i="1"/>
  <c r="AA406" i="1"/>
  <c r="AB406" i="1"/>
  <c r="AB307" i="1"/>
  <c r="AA307" i="1"/>
  <c r="AB466" i="1"/>
  <c r="AA466" i="1"/>
  <c r="AA430" i="1"/>
  <c r="AB430" i="1"/>
  <c r="AB218" i="1"/>
  <c r="AA218" i="1"/>
  <c r="AB272" i="1"/>
  <c r="AA272" i="1"/>
  <c r="AA237" i="1"/>
  <c r="AB237" i="1"/>
  <c r="AB489" i="1"/>
  <c r="AA489" i="1"/>
  <c r="AB243" i="1"/>
  <c r="AA243" i="1"/>
  <c r="AA419" i="1"/>
  <c r="AB419" i="1"/>
  <c r="AA306" i="1"/>
  <c r="AB306" i="1"/>
  <c r="AB377" i="1"/>
  <c r="AA377" i="1"/>
  <c r="AA376" i="1"/>
  <c r="AB376" i="1"/>
  <c r="AB451" i="1"/>
  <c r="AA451" i="1"/>
  <c r="AA453" i="1"/>
  <c r="AB453" i="1"/>
  <c r="AB251" i="1"/>
  <c r="AA390" i="1"/>
  <c r="AB390" i="1"/>
  <c r="AA414" i="1"/>
  <c r="AB414" i="1"/>
  <c r="AB403" i="1"/>
  <c r="AA403" i="1"/>
  <c r="AA418" i="1"/>
  <c r="AB418" i="1"/>
  <c r="AB245" i="1"/>
  <c r="AA245" i="1"/>
  <c r="AA333" i="1"/>
  <c r="AB333" i="1"/>
  <c r="AB285" i="1"/>
  <c r="AA285" i="1"/>
  <c r="AB461" i="1"/>
  <c r="AA461" i="1"/>
  <c r="AA422" i="1"/>
  <c r="AB422" i="1"/>
  <c r="AA437" i="1"/>
  <c r="AB437" i="1"/>
  <c r="AA445" i="1"/>
  <c r="AB445" i="1"/>
  <c r="AA345" i="1"/>
  <c r="AB345" i="1"/>
  <c r="AA314" i="1"/>
  <c r="AB314" i="1"/>
  <c r="AA189" i="1"/>
  <c r="AB189" i="1"/>
  <c r="AB395" i="1"/>
  <c r="AA395" i="1"/>
  <c r="AB258" i="1"/>
  <c r="AA258" i="1"/>
  <c r="AB439" i="1"/>
  <c r="AA439" i="1"/>
  <c r="AB315" i="1"/>
  <c r="AA315" i="1"/>
  <c r="AA370" i="1"/>
  <c r="AB370" i="1"/>
  <c r="AA492" i="1"/>
  <c r="AB492" i="1"/>
  <c r="AA271" i="1"/>
  <c r="AB271" i="1"/>
  <c r="AA255" i="1"/>
  <c r="AB255" i="1"/>
  <c r="AB383" i="1"/>
  <c r="AA383" i="1"/>
  <c r="AA341" i="1"/>
  <c r="AB341" i="1"/>
  <c r="AB289" i="1"/>
  <c r="AA289" i="1"/>
  <c r="AB229" i="1"/>
  <c r="AA229" i="1"/>
  <c r="AB261" i="1"/>
  <c r="AA261" i="1"/>
  <c r="AB331" i="1"/>
  <c r="AA331" i="1"/>
  <c r="AB443" i="1"/>
  <c r="AA443" i="1"/>
  <c r="AA325" i="1"/>
  <c r="AB325" i="1"/>
  <c r="AB485" i="1"/>
  <c r="AA485" i="1"/>
  <c r="AB241" i="1"/>
  <c r="AA421" i="1"/>
  <c r="AB421" i="1"/>
  <c r="AB347" i="1"/>
  <c r="AA347" i="1"/>
  <c r="AA433" i="1"/>
  <c r="AB433" i="1"/>
  <c r="AB447" i="1"/>
  <c r="AA447" i="1"/>
  <c r="AA366" i="1"/>
  <c r="AB366" i="1"/>
  <c r="AA441" i="1"/>
  <c r="AB441" i="1"/>
  <c r="AA349" i="1"/>
  <c r="AB349" i="1"/>
  <c r="AB379" i="1"/>
  <c r="AA379" i="1"/>
  <c r="AA246" i="1"/>
  <c r="AB246" i="1"/>
  <c r="AB355" i="1"/>
  <c r="AA355" i="1"/>
  <c r="AA446" i="1"/>
  <c r="AB446" i="1"/>
  <c r="AA500" i="1"/>
  <c r="AB500" i="1"/>
  <c r="AA378" i="1"/>
  <c r="AB378" i="1"/>
  <c r="AB469" i="1"/>
  <c r="AA469" i="1"/>
  <c r="AB201" i="1"/>
  <c r="AB162" i="1"/>
  <c r="AB52" i="1"/>
  <c r="AB186" i="1"/>
  <c r="AB183" i="1"/>
  <c r="AB172" i="1"/>
  <c r="AB125" i="1"/>
  <c r="AB124" i="1"/>
  <c r="AB175" i="1"/>
  <c r="AB119" i="1"/>
  <c r="AB147" i="1"/>
  <c r="AB145" i="1"/>
  <c r="AB148" i="1"/>
  <c r="AB114" i="1"/>
  <c r="AB135" i="1"/>
  <c r="AB102" i="1"/>
  <c r="AB96" i="1"/>
  <c r="AB106" i="1"/>
  <c r="AB41" i="1"/>
  <c r="AA241" i="1" l="1"/>
  <c r="AA251" i="1"/>
  <c r="AA70" i="1"/>
  <c r="AA136" i="1"/>
  <c r="AA201" i="1"/>
  <c r="AA80" i="1"/>
  <c r="AB99" i="1"/>
  <c r="AA111" i="1"/>
  <c r="AA47" i="1"/>
  <c r="AB169" i="1"/>
  <c r="AA125" i="1"/>
  <c r="AA107" i="1"/>
  <c r="AA57" i="1"/>
  <c r="AA96" i="1"/>
  <c r="AB111" i="1"/>
  <c r="AB181" i="1"/>
  <c r="AB164" i="1"/>
  <c r="AA98" i="1"/>
  <c r="AB66" i="1"/>
  <c r="AB70" i="1"/>
  <c r="AA186" i="1"/>
  <c r="AB161" i="1"/>
  <c r="AB203" i="1"/>
  <c r="AA173" i="1"/>
  <c r="AA172" i="1"/>
  <c r="AA200" i="1"/>
  <c r="AB86" i="1"/>
  <c r="AB153" i="1"/>
  <c r="AB98" i="1"/>
  <c r="AB57" i="1"/>
  <c r="AB137" i="1"/>
  <c r="AB34" i="1"/>
  <c r="AB62" i="1"/>
  <c r="AB88" i="1"/>
  <c r="AA88" i="1"/>
  <c r="AB47" i="1"/>
  <c r="AB50" i="1"/>
  <c r="AB138" i="1"/>
  <c r="AB113" i="1"/>
  <c r="AB64" i="1"/>
  <c r="AB146" i="1"/>
  <c r="AB36" i="1"/>
  <c r="AA64" i="1"/>
  <c r="AB128" i="1"/>
  <c r="AB35" i="1"/>
  <c r="AA145" i="1"/>
  <c r="AA36" i="1"/>
  <c r="AB176" i="1"/>
  <c r="AA128" i="1"/>
  <c r="AB150" i="1"/>
  <c r="AB136" i="1"/>
  <c r="AA35" i="1"/>
  <c r="AA148" i="1"/>
  <c r="AB107" i="1"/>
  <c r="AB108" i="1"/>
  <c r="AA163" i="1"/>
  <c r="AA102" i="1"/>
  <c r="AA182" i="1"/>
  <c r="AB182" i="1"/>
  <c r="AB200" i="1"/>
  <c r="AB38" i="1"/>
  <c r="AA176" i="1"/>
  <c r="AA86" i="1"/>
  <c r="AA153" i="1"/>
  <c r="AB163" i="1"/>
  <c r="AB173" i="1"/>
  <c r="AA89" i="1"/>
  <c r="AB89" i="1"/>
  <c r="AA180" i="1"/>
  <c r="AB180" i="1"/>
  <c r="AB174" i="1"/>
  <c r="AA174" i="1"/>
  <c r="AB109" i="1"/>
  <c r="AA109" i="1"/>
  <c r="AB77" i="1"/>
  <c r="AB37" i="1"/>
  <c r="AB199" i="1"/>
  <c r="AB184" i="1"/>
  <c r="AA71" i="1"/>
  <c r="AB71" i="1"/>
  <c r="AB103" i="1"/>
  <c r="AB132" i="1"/>
  <c r="AB78" i="1"/>
  <c r="AB133" i="1"/>
  <c r="AA97" i="1"/>
  <c r="AB97" i="1"/>
  <c r="AA53" i="1"/>
  <c r="AB53" i="1"/>
  <c r="AB178" i="1"/>
  <c r="AB80" i="1"/>
  <c r="AB143" i="1"/>
  <c r="AA143" i="1"/>
  <c r="AB166" i="1"/>
  <c r="AA166" i="1"/>
  <c r="AB43" i="1"/>
  <c r="AB157" i="1"/>
  <c r="AA157" i="1"/>
  <c r="AB104" i="1"/>
  <c r="AB82" i="1"/>
  <c r="AB123" i="1"/>
  <c r="AB40" i="1"/>
  <c r="AB112" i="1"/>
  <c r="AB165" i="1"/>
  <c r="AB85" i="1"/>
  <c r="AA85" i="1"/>
  <c r="AB72" i="1"/>
  <c r="AA187" i="1"/>
  <c r="AB187" i="1"/>
  <c r="AB185" i="1"/>
  <c r="AA185" i="1"/>
  <c r="AB118" i="1"/>
  <c r="AB42" i="1"/>
  <c r="AB56" i="1" l="1"/>
  <c r="AB121" i="1"/>
  <c r="AA132" i="1"/>
  <c r="AB171" i="1"/>
  <c r="AB179" i="1"/>
  <c r="AA82" i="1"/>
  <c r="AA68" i="1"/>
  <c r="AA179" i="1"/>
  <c r="AA199" i="1"/>
  <c r="AA184" i="1"/>
  <c r="AA134" i="1"/>
  <c r="AA113" i="1"/>
  <c r="AA73" i="1"/>
  <c r="AA162" i="1"/>
  <c r="AA178" i="1"/>
  <c r="AA103" i="1"/>
  <c r="AA123" i="1"/>
  <c r="AA197" i="1"/>
  <c r="AA56" i="1"/>
  <c r="AA117" i="1"/>
  <c r="AA124" i="1"/>
  <c r="AA78" i="1"/>
  <c r="AA110" i="1"/>
  <c r="AA66" i="1"/>
  <c r="AA146" i="1"/>
  <c r="AA62" i="1"/>
  <c r="AA165" i="1"/>
  <c r="AA150" i="1"/>
  <c r="AA137" i="1"/>
  <c r="AA130" i="1"/>
  <c r="AB73" i="1"/>
  <c r="AB68" i="1"/>
  <c r="AA99" i="1"/>
  <c r="AB130" i="1"/>
  <c r="AB116" i="1"/>
  <c r="AA164" i="1"/>
  <c r="AB61" i="1"/>
  <c r="AA61" i="1"/>
  <c r="AA121" i="1"/>
  <c r="AA161" i="1"/>
  <c r="AA203" i="1"/>
  <c r="AA112" i="1"/>
  <c r="AA133" i="1"/>
  <c r="AA50" i="1"/>
  <c r="AA171" i="1"/>
  <c r="AA147" i="1"/>
  <c r="AA106" i="1"/>
  <c r="AA116" i="1"/>
  <c r="AA135" i="1"/>
  <c r="AA119" i="1"/>
  <c r="AA138" i="1"/>
  <c r="AA175" i="1"/>
  <c r="AA114" i="1"/>
  <c r="AA52" i="1"/>
  <c r="AA104" i="1"/>
  <c r="AA42" i="1"/>
  <c r="AA72" i="1"/>
  <c r="AA108" i="1"/>
  <c r="AA118" i="1"/>
  <c r="AA77" i="1"/>
  <c r="AA183" i="1"/>
  <c r="AB154" i="1"/>
  <c r="AA41" i="1"/>
  <c r="AA40" i="1"/>
  <c r="AA43" i="1"/>
  <c r="AB48" i="1"/>
  <c r="AA37" i="1"/>
  <c r="AA34" i="1"/>
  <c r="AA38" i="1"/>
  <c r="AA192" i="1"/>
  <c r="AB192" i="1"/>
  <c r="AB139" i="1"/>
  <c r="AA139" i="1"/>
  <c r="AB127" i="1"/>
  <c r="AA63" i="1"/>
  <c r="AB63" i="1"/>
  <c r="AA74" i="1"/>
  <c r="AB74" i="1"/>
  <c r="AA51" i="1"/>
  <c r="AB51" i="1"/>
  <c r="AB75" i="1"/>
  <c r="AA75" i="1"/>
  <c r="AB158" i="1"/>
  <c r="AA158" i="1"/>
  <c r="AA55" i="1"/>
  <c r="AB55" i="1"/>
  <c r="AB151" i="1"/>
  <c r="AA54" i="1"/>
  <c r="AB54" i="1"/>
  <c r="AA95" i="1"/>
  <c r="AB95" i="1"/>
  <c r="AB144" i="1"/>
  <c r="AB122" i="1"/>
  <c r="AA122" i="1"/>
  <c r="AB90" i="1"/>
  <c r="AB69" i="1"/>
  <c r="AB129" i="1"/>
  <c r="AA129" i="1"/>
  <c r="AB193" i="1"/>
  <c r="AB177" i="1"/>
  <c r="AA177" i="1"/>
  <c r="AA198" i="1"/>
  <c r="AB198" i="1"/>
  <c r="AB156" i="1"/>
  <c r="AB45" i="1"/>
  <c r="AB92" i="1"/>
  <c r="AA39" i="1"/>
  <c r="AB39" i="1"/>
  <c r="AB126" i="1"/>
  <c r="AB131" i="1"/>
  <c r="AA170" i="1"/>
  <c r="AB170" i="1"/>
  <c r="AA94" i="1"/>
  <c r="AB94" i="1"/>
  <c r="AA101" i="1"/>
  <c r="AB101" i="1"/>
  <c r="AA67" i="1"/>
  <c r="AB67" i="1"/>
  <c r="AA60" i="1"/>
  <c r="AB60" i="1"/>
  <c r="AB134" i="1"/>
  <c r="AB93" i="1"/>
  <c r="AB46" i="1"/>
  <c r="AB44" i="1"/>
  <c r="AB87" i="1"/>
  <c r="AB79" i="1"/>
  <c r="AA49" i="1"/>
  <c r="AB49" i="1"/>
  <c r="AB65" i="1"/>
  <c r="AA58" i="1"/>
  <c r="AB58" i="1"/>
  <c r="AB105" i="1"/>
  <c r="AB204" i="1"/>
  <c r="AB160" i="1"/>
  <c r="AA160" i="1"/>
  <c r="AB83" i="1"/>
  <c r="AB167" i="1"/>
  <c r="AA167" i="1"/>
  <c r="AB110" i="1"/>
  <c r="AB197" i="1"/>
  <c r="AB84" i="1"/>
  <c r="AB59" i="1"/>
  <c r="AA76" i="1"/>
  <c r="AB76" i="1"/>
  <c r="AB142" i="1"/>
  <c r="AA115" i="1"/>
  <c r="AB115" i="1"/>
  <c r="AB140" i="1"/>
  <c r="AA140" i="1"/>
  <c r="AB195" i="1"/>
  <c r="AB155" i="1"/>
  <c r="AA155" i="1"/>
  <c r="AB168" i="1"/>
  <c r="AB81" i="1"/>
  <c r="AB196" i="1"/>
  <c r="AA196" i="1"/>
  <c r="AB149" i="1"/>
  <c r="AB117" i="1"/>
  <c r="AB100" i="1"/>
  <c r="AB91" i="1"/>
  <c r="AA202" i="1"/>
  <c r="AB202" i="1"/>
  <c r="AB188" i="1"/>
  <c r="AB141" i="1"/>
  <c r="AB120" i="1"/>
  <c r="AB159" i="1"/>
  <c r="AB152" i="1"/>
  <c r="AA152" i="1"/>
  <c r="AA91" i="1" l="1"/>
  <c r="AA92" i="1"/>
  <c r="AA169" i="1"/>
  <c r="AA156" i="1"/>
  <c r="AA193" i="1"/>
  <c r="AA84" i="1"/>
  <c r="AA127" i="1"/>
  <c r="AA181" i="1"/>
  <c r="AA188" i="1"/>
  <c r="AA79" i="1"/>
  <c r="AA141" i="1"/>
  <c r="AA83" i="1"/>
  <c r="AA69" i="1"/>
  <c r="AA131" i="1"/>
  <c r="AA81" i="1"/>
  <c r="AA87" i="1"/>
  <c r="AA59" i="1"/>
  <c r="AA168" i="1"/>
  <c r="AA204" i="1"/>
  <c r="AA93" i="1"/>
  <c r="AA142" i="1"/>
  <c r="AA149" i="1"/>
  <c r="AA126" i="1"/>
  <c r="AA90" i="1"/>
  <c r="AA65" i="1"/>
  <c r="AA195" i="1"/>
  <c r="AA105" i="1"/>
  <c r="AA45" i="1"/>
  <c r="AA151" i="1"/>
  <c r="AA154" i="1"/>
  <c r="AA144" i="1"/>
  <c r="AA100" i="1"/>
  <c r="AA46" i="1"/>
  <c r="AA159" i="1"/>
  <c r="AA120" i="1"/>
  <c r="AA48" i="1"/>
  <c r="AA44" i="1"/>
  <c r="AB18" i="1" l="1"/>
  <c r="AB17" i="1"/>
  <c r="AB14" i="1"/>
  <c r="AB29" i="1" l="1"/>
  <c r="AA29" i="1"/>
  <c r="AB7" i="1"/>
  <c r="AB8" i="1"/>
  <c r="AB9" i="1"/>
  <c r="AA9" i="1"/>
  <c r="AB15" i="1"/>
  <c r="AB26" i="1"/>
  <c r="AA7" i="1"/>
  <c r="AA26" i="1"/>
  <c r="AA33" i="1"/>
  <c r="AA16" i="1"/>
  <c r="AB31" i="1"/>
  <c r="AB11" i="1"/>
  <c r="AB16" i="1"/>
  <c r="AB21" i="1"/>
  <c r="AB23" i="1"/>
  <c r="AB33" i="1"/>
  <c r="AB25" i="1"/>
  <c r="AB6" i="1"/>
  <c r="AA17" i="1"/>
  <c r="AA15" i="1"/>
  <c r="AB27" i="1"/>
  <c r="AB12" i="1"/>
  <c r="AA20" i="1"/>
  <c r="AA32" i="1"/>
  <c r="AA25" i="1"/>
  <c r="AA19" i="1"/>
  <c r="AA10" i="1"/>
  <c r="AB19" i="1"/>
  <c r="AB32" i="1"/>
  <c r="AB10" i="1"/>
  <c r="AB28" i="1"/>
  <c r="AA18" i="1"/>
  <c r="AB20" i="1"/>
  <c r="AB22" i="1" l="1"/>
  <c r="AA22" i="1"/>
  <c r="AB13" i="1"/>
  <c r="AB30" i="1"/>
  <c r="AA11" i="1"/>
  <c r="AA30" i="1"/>
  <c r="AB24" i="1"/>
  <c r="AA27" i="1"/>
  <c r="AA28" i="1"/>
  <c r="AA31" i="1"/>
  <c r="AA8" i="1"/>
  <c r="AA21" i="1"/>
  <c r="AA6" i="1"/>
  <c r="AA23" i="1"/>
  <c r="AA12" i="1"/>
  <c r="AA13" i="1"/>
  <c r="AA14" i="1"/>
  <c r="AA24" i="1" l="1"/>
  <c r="AA5" i="1"/>
  <c r="AB5" i="1"/>
</calcChain>
</file>

<file path=xl/sharedStrings.xml><?xml version="1.0" encoding="utf-8"?>
<sst xmlns="http://schemas.openxmlformats.org/spreadsheetml/2006/main" count="3630" uniqueCount="1144">
  <si>
    <t>alpha</t>
  </si>
  <si>
    <t>beta</t>
  </si>
  <si>
    <t>(deg)</t>
  </si>
  <si>
    <t>gamma</t>
  </si>
  <si>
    <t>y</t>
  </si>
  <si>
    <t>azimuth</t>
  </si>
  <si>
    <t>plunge</t>
  </si>
  <si>
    <t>beta U</t>
  </si>
  <si>
    <t>beta D</t>
  </si>
  <si>
    <t>Motion Sense</t>
  </si>
  <si>
    <t>(CW/CCW)</t>
  </si>
  <si>
    <t>Hole ID:</t>
  </si>
  <si>
    <t>Easting:</t>
  </si>
  <si>
    <t>Azimuth (deg):</t>
  </si>
  <si>
    <t>Start:</t>
  </si>
  <si>
    <t>Northing:</t>
  </si>
  <si>
    <t>Dip (deg):</t>
  </si>
  <si>
    <t>Finish:</t>
  </si>
  <si>
    <t>Elev (m):</t>
  </si>
  <si>
    <t xml:space="preserve">Length (m): </t>
  </si>
  <si>
    <t>Logged by:</t>
  </si>
  <si>
    <t>Core Size:</t>
  </si>
  <si>
    <t xml:space="preserve">Casing (m): </t>
  </si>
  <si>
    <t>Analysis:</t>
  </si>
  <si>
    <t>Zone:</t>
  </si>
  <si>
    <t>Pad:</t>
  </si>
  <si>
    <t>UTM:</t>
  </si>
  <si>
    <t>NAD83, Zone 8</t>
  </si>
  <si>
    <t>Drill Rig:</t>
  </si>
  <si>
    <t>Drillers:</t>
  </si>
  <si>
    <t>Kluane Drilling</t>
  </si>
  <si>
    <t>From (m)</t>
  </si>
  <si>
    <t>To (m)</t>
  </si>
  <si>
    <t>Length (m)</t>
  </si>
  <si>
    <t>Ori Mark (Pass/Fail)</t>
  </si>
  <si>
    <t>Core Recovery Length (m)</t>
  </si>
  <si>
    <t>RQD Length (m)</t>
  </si>
  <si>
    <t>Comments</t>
  </si>
  <si>
    <t>Core Recovery (%)</t>
  </si>
  <si>
    <t>RQD (%)</t>
  </si>
  <si>
    <t>Box Log</t>
  </si>
  <si>
    <t>Box</t>
  </si>
  <si>
    <t>From</t>
  </si>
  <si>
    <t>To</t>
  </si>
  <si>
    <t>Lith</t>
  </si>
  <si>
    <t>Weight Air (g)</t>
  </si>
  <si>
    <t>Weight Water (g)</t>
  </si>
  <si>
    <t>Sub-Intervals</t>
  </si>
  <si>
    <t># Conc</t>
  </si>
  <si>
    <t># Disc</t>
  </si>
  <si>
    <t>Alteration (1-5)</t>
  </si>
  <si>
    <t>Mineralization (C - concordant VN, D - discordant VN, and/or H - host-rock hosted; list in alphabetical order CDH)</t>
  </si>
  <si>
    <t>Other Minerals/Porphyroblasts (Y)</t>
  </si>
  <si>
    <t>Fe Ox</t>
  </si>
  <si>
    <t>Sil Flood</t>
  </si>
  <si>
    <t>Clay</t>
  </si>
  <si>
    <t>Sericite</t>
  </si>
  <si>
    <t>Carb</t>
  </si>
  <si>
    <t>Chlorite</t>
  </si>
  <si>
    <t>Graphite</t>
  </si>
  <si>
    <t>Po</t>
  </si>
  <si>
    <t>Apy</t>
  </si>
  <si>
    <t>Py</t>
  </si>
  <si>
    <t>Cpy</t>
  </si>
  <si>
    <t>Sph</t>
  </si>
  <si>
    <t>Sulphosalts</t>
  </si>
  <si>
    <t>VG</t>
  </si>
  <si>
    <t>Gn</t>
  </si>
  <si>
    <t>Chloritoid</t>
  </si>
  <si>
    <t>Andalusite</t>
  </si>
  <si>
    <t>Ankerite</t>
  </si>
  <si>
    <t>Width (m)</t>
  </si>
  <si>
    <t>Quality</t>
  </si>
  <si>
    <t>Structure</t>
  </si>
  <si>
    <t>(1 - solid, 2 - dashed)</t>
  </si>
  <si>
    <r>
      <rPr>
        <sz val="10"/>
        <rFont val="Arial"/>
        <family val="2"/>
      </rPr>
      <t xml:space="preserve">DH dip - </t>
    </r>
    <r>
      <rPr>
        <i/>
        <sz val="10"/>
        <rFont val="Arial"/>
        <family val="2"/>
      </rPr>
      <t>phi</t>
    </r>
  </si>
  <si>
    <r>
      <rPr>
        <sz val="10"/>
        <rFont val="Arial"/>
        <family val="2"/>
      </rPr>
      <t xml:space="preserve">DH azi - </t>
    </r>
    <r>
      <rPr>
        <i/>
        <sz val="10"/>
        <rFont val="Arial"/>
        <family val="2"/>
      </rPr>
      <t>theta</t>
    </r>
  </si>
  <si>
    <t>(deg</t>
  </si>
  <si>
    <t>(cm)</t>
  </si>
  <si>
    <t>Mineralization (Y/N)</t>
  </si>
  <si>
    <r>
      <rPr>
        <b/>
        <sz val="12"/>
        <rFont val="Arial"/>
        <family val="2"/>
      </rPr>
      <t>Structure Calculator</t>
    </r>
    <r>
      <rPr>
        <sz val="12"/>
        <rFont val="Arial"/>
        <family val="2"/>
      </rPr>
      <t xml:space="preserve"> - Beta measurements of 000 must be entered as 360. Ensure DH orientation is recorded in Hole_ID tab with a negative DH dip (unless drilling underground).</t>
    </r>
  </si>
  <si>
    <t>Depth (top)</t>
  </si>
  <si>
    <t>Samples</t>
  </si>
  <si>
    <t>Foliation</t>
  </si>
  <si>
    <t>CORE</t>
  </si>
  <si>
    <t>Discordant VN</t>
  </si>
  <si>
    <t>DUP</t>
  </si>
  <si>
    <t>Concordant VN</t>
  </si>
  <si>
    <t>BLANK</t>
  </si>
  <si>
    <t>Fault - Gouge</t>
  </si>
  <si>
    <t>STD 1311</t>
  </si>
  <si>
    <t>Fault - Rubble</t>
  </si>
  <si>
    <t>STD 2003</t>
  </si>
  <si>
    <t>Fault - Fracture</t>
  </si>
  <si>
    <t>Breccia - Fault</t>
  </si>
  <si>
    <t>Breccia - Hydrothermal</t>
  </si>
  <si>
    <t>Fold</t>
  </si>
  <si>
    <t>Shear</t>
  </si>
  <si>
    <t>Contact</t>
  </si>
  <si>
    <t>Fracture</t>
  </si>
  <si>
    <t>Carb VN</t>
  </si>
  <si>
    <t>Slickenside</t>
  </si>
  <si>
    <t>S-C' Fabric</t>
  </si>
  <si>
    <t>Crenulation</t>
  </si>
  <si>
    <t>Stretching Lineation</t>
  </si>
  <si>
    <t>Pb-Gn VN</t>
  </si>
  <si>
    <t>Lithology</t>
  </si>
  <si>
    <t>Depth (m)</t>
  </si>
  <si>
    <t>Description</t>
  </si>
  <si>
    <t>OVB</t>
  </si>
  <si>
    <t>Width (cm)</t>
  </si>
  <si>
    <r>
      <t xml:space="preserve">Samples - </t>
    </r>
    <r>
      <rPr>
        <sz val="12"/>
        <color rgb="FF000000"/>
        <rFont val="Arial"/>
        <family val="2"/>
      </rPr>
      <t>Sample type list in column H.</t>
    </r>
    <r>
      <rPr>
        <b/>
        <sz val="12"/>
        <color indexed="8"/>
        <rFont val="Arial"/>
        <family val="2"/>
      </rPr>
      <t xml:space="preserve"> </t>
    </r>
    <r>
      <rPr>
        <sz val="12"/>
        <color rgb="FF000000"/>
        <rFont val="Arial"/>
        <family val="2"/>
      </rPr>
      <t>Use 'data validation' to edit sample type drop-down menu.</t>
    </r>
  </si>
  <si>
    <t>Sample
 No.</t>
  </si>
  <si>
    <t xml:space="preserve">Width </t>
  </si>
  <si>
    <t>Type</t>
  </si>
  <si>
    <t>gamma (pole normal to plane)</t>
  </si>
  <si>
    <t>Voritcity Vector beta</t>
  </si>
  <si>
    <r>
      <rPr>
        <sz val="10"/>
        <rFont val="Arial"/>
        <family val="2"/>
      </rPr>
      <t>Δ</t>
    </r>
    <r>
      <rPr>
        <i/>
        <sz val="10"/>
        <rFont val="Arial"/>
        <family val="2"/>
      </rPr>
      <t xml:space="preserve"> beta</t>
    </r>
  </si>
  <si>
    <t>Normal</t>
  </si>
  <si>
    <t>Reverse</t>
  </si>
  <si>
    <t>Dextral</t>
  </si>
  <si>
    <t>Sinistral</t>
  </si>
  <si>
    <t>Dextral-Normal</t>
  </si>
  <si>
    <t>Dextral-Reverse</t>
  </si>
  <si>
    <t>Sinistral-Normal</t>
  </si>
  <si>
    <t>Sinistral-Reverse</t>
  </si>
  <si>
    <t>beta (uphole apex)</t>
  </si>
  <si>
    <t>Plane</t>
  </si>
  <si>
    <t>Lineation</t>
  </si>
  <si>
    <t>Alpha
Beta
Gamma</t>
  </si>
  <si>
    <t>Alpha (fold axial plane)
Beta (fold axial plane)
Beta (fold axis U)
Beta (fold axis D)
D (distance between Beta U and Beta D along core-axis)</t>
  </si>
  <si>
    <t>Vorticity Sense</t>
  </si>
  <si>
    <t>CW</t>
  </si>
  <si>
    <t>CCW</t>
  </si>
  <si>
    <t>Overburden</t>
  </si>
  <si>
    <t>EOH</t>
  </si>
  <si>
    <t>QTZT</t>
  </si>
  <si>
    <t>LMST</t>
  </si>
  <si>
    <t>DYKE</t>
  </si>
  <si>
    <t>Biotite</t>
  </si>
  <si>
    <t>FLT</t>
  </si>
  <si>
    <t>GSCH</t>
  </si>
  <si>
    <t>SSCH</t>
  </si>
  <si>
    <t>CHSCH</t>
  </si>
  <si>
    <t>CSCH</t>
  </si>
  <si>
    <t>GNST</t>
  </si>
  <si>
    <t>CASI</t>
  </si>
  <si>
    <t>ASCH</t>
  </si>
  <si>
    <t>CLSR</t>
  </si>
  <si>
    <t>SKARN</t>
  </si>
  <si>
    <t>Faults</t>
  </si>
  <si>
    <t>Alpha
Beta
Sense of fault motion (dextral, sinistral, normal, reverse, dextral-normal, etc.)</t>
  </si>
  <si>
    <t>Measurements Required</t>
  </si>
  <si>
    <t>Diagram</t>
  </si>
  <si>
    <r>
      <t>Structural Measurements</t>
    </r>
    <r>
      <rPr>
        <sz val="12"/>
        <rFont val="Arial"/>
        <family val="2"/>
      </rPr>
      <t xml:space="preserve"> - See "</t>
    </r>
    <r>
      <rPr>
        <i/>
        <sz val="12"/>
        <rFont val="Arial"/>
        <family val="2"/>
      </rPr>
      <t>A unified approach to measuring structures in orientated drill core</t>
    </r>
    <r>
      <rPr>
        <sz val="12"/>
        <rFont val="Arial"/>
        <family val="2"/>
      </rPr>
      <t>" (T. Blenkinshop, et al., 2004)</t>
    </r>
  </si>
  <si>
    <t>Alpha (0-90)
Beta (0-360)</t>
  </si>
  <si>
    <t>AurMac</t>
  </si>
  <si>
    <r>
      <t>Parameters (deg)</t>
    </r>
    <r>
      <rPr>
        <sz val="10"/>
        <rFont val="Arial"/>
        <family val="2"/>
      </rPr>
      <t xml:space="preserve"> - see Structure Notes tab</t>
    </r>
  </si>
  <si>
    <t>Resulting Pole to Plane</t>
  </si>
  <si>
    <t>Alpha (shear plane)
Beta (shear plane)
Beta (vorticity vector - axis perpendicular to shear indicator, measured downplunge of vorticity vector/uphole point of vorticity vector)
Sense of vorticity vector (CW/CCW looking downplunge along vorticity vector)</t>
  </si>
  <si>
    <t>Specific Gravity &amp; Rock Strength</t>
  </si>
  <si>
    <t>Rock Strength (kN)</t>
  </si>
  <si>
    <r>
      <t>Specific Gravity
(g/cm</t>
    </r>
    <r>
      <rPr>
        <b/>
        <vertAlign val="superscript"/>
        <sz val="9"/>
        <rFont val="Arial"/>
        <family val="2"/>
      </rPr>
      <t>3</t>
    </r>
    <r>
      <rPr>
        <b/>
        <sz val="9"/>
        <rFont val="Arial"/>
        <family val="2"/>
      </rPr>
      <t>)</t>
    </r>
  </si>
  <si>
    <t>MQST</t>
  </si>
  <si>
    <t>BRX</t>
  </si>
  <si>
    <t>MARL</t>
  </si>
  <si>
    <t>Qtz-ser-chl or qtz-chl-ser schist (near equal parts chl-ser). Laminated and/or banded ser, chl +/- qtz. Folia can be variable and undulating. Relatively low competencey and fissile. Contacts generally gradational.</t>
  </si>
  <si>
    <t>Healed fracture/fault zones with angular clasts. Describe clasts (lithology, sizes, textures, etc.), matrix (mineralogy, textures, etc.), mineralization (if any), and breccia walls (planar, irregular, orientation, etc.). If orientation lines reach breccias take alpha/beta measurements.</t>
  </si>
  <si>
    <t>Very fine-grained massive carbonate-rich rocks (moderate to vigorous HCl reaction). Often light-grey but can be black in colour. Crackle-brecciation common. Contacts are generally sharp and are sometimes intensely altered and host blebby po.</t>
  </si>
  <si>
    <t>Lithology Codes (Updated March 2023)</t>
  </si>
  <si>
    <t>Calcareous schist. Can comprise of various lithologies but contains elevated carbonate content as limey laminae, bands, or fine-grained disseminations (note: GNST often confused for CSCH). Elevated mag-sus response is common along calcareous bands hosting po. Describe with proper mineralogy (is it as a calcareous QTZT or SSCH etc.). Contacts generally gradational.</t>
  </si>
  <si>
    <t>Ms-qtz (+/-ser-chl) schist (qtz-dominated) with pearly to vitreous lustre along foliation surfaces. Grey to dark-grey in colour depending on micas along foliation partings. Mag-sus response is generally weak&gt;moderate and patchy; associated with disseminated Po (fine-grained disseminated in schist, fine-grained to blebby in concordant veining). Contacts generally gradational.</t>
  </si>
  <si>
    <t>Qtz-ser schist (ser-dominated). Light grey, beige-grey, to slightly greenish-grey in colour. Folia can be variable and undulating. Sericite laminae/bands can have wispy texture and host disseminated Po/Py (fine-grained to blebby) strained parallel to foliation. Relatively low competency and fissile. Clay alteration common along natural fractures. Contacts generally gradational.</t>
  </si>
  <si>
    <t>Qtz-chl schist (chl-dominated with lesser sericite). Dark grey-black to green-black in colour. Folia can be variable and undulating. Relatively low competencey and fissile. Contacts generally gradational.</t>
  </si>
  <si>
    <t>Lith
(Primary)</t>
  </si>
  <si>
    <t>Lith (Secondary)</t>
  </si>
  <si>
    <t>Brown to grey-brown+/-maroon in colour bearing bt, carb, plag, act, epi, plag etc. (?). Strongly/tightly foliated with consistent folia orientation. Generally more homogenous very fine to fine-grained texture but can be banded. Characterized by very high competencey when unaltered, lack of concordant veining, pervasive mag-sus response (generally) with abundant moderate to high readings associated with very fine-grained pervasive disseminated po. Carbonate pervasive to banded and common along grey-tinged bands (weak to vigorous HCl reaction). Unit can be intensely altered with medium green-grey colour reducing competencey and mag-sus response. Contacts are sharp and conformable.</t>
  </si>
  <si>
    <t>Light-grey to grey and dark blueish-grey banded/laminated quartzite. Characterized by very high competency, vitreous texture, absent mag-sus response, lack of micaceous foliation surfaces, wider folia relative to MQST, and occasional rounded and foliation-parallel-strained sub-5mm gritty qtz clasts. Contacts generally gradational.</t>
  </si>
  <si>
    <t>Grey-green to grey-brown laminated calc-silicate bearing variable amounts of qtz, carb, chl, very fine-grained wollastinite(?), and actinolite(?), (very fine-grained and difficult to discern). Often has fine wispy ser and/or carb laminae. Pervasively silicified with moderate to strong HCl reaction. Often hosts Po with elevated mag-sus response. Contacts generally gradational.</t>
  </si>
  <si>
    <t>Grey to blue grey limestone (marble); sometimes a "dirty" limestone with chloritic or graphitic partings giving it a light grey and grey-black laminated appearance. Characterized by lack of concordant qtz veins (concordant carb veins common), vigorous HCl reaction and relatively high competencey. Contacts can be sharp and conformable or gradational.</t>
  </si>
  <si>
    <t>Black graphitic schist often with ser/chl laminae and bands. Characterized by very low competency (often faulted), polished foliation-parallel fracture surfaces, and high sulfide content (po and/or py) associated with high moderate to strong mag-sus response. Very soft (graphite should rub off on fingers). Contacts generally gradational.</t>
  </si>
  <si>
    <t>Faults can be rubbly or gouge-rich. Use code when faults are larger scale (&gt;1m) and apply appropriate secondary lithology. Often found within less-competent units or along contacts where high competencey contrasts exist. Describe if rubbly or gouge-rich (can give estimate of gouge content), alteration (oxidation, clay, carbonate, etc.), mineralization (if any), and state of fault walls and their orientation. If orientation lines reach fault walls take alpha/beta measurements.</t>
  </si>
  <si>
    <t>(Airstrip Zone)</t>
  </si>
  <si>
    <t>(Airstrip Zone - generally felsic)</t>
  </si>
  <si>
    <t>MAG Red (cm)</t>
  </si>
  <si>
    <t>MAG Blue (cm)</t>
  </si>
  <si>
    <t>MAG Black (cm)</t>
  </si>
  <si>
    <t>Property:</t>
  </si>
  <si>
    <t>F</t>
  </si>
  <si>
    <t>P</t>
  </si>
  <si>
    <t>AX-23-456</t>
  </si>
  <si>
    <t xml:space="preserve">   </t>
  </si>
  <si>
    <t>Y</t>
  </si>
  <si>
    <t>Rubble and weak gouge, moderate patchy oxidation, clasts range &lt;1mm to ~4cm</t>
  </si>
  <si>
    <t>Shearing along sharp plane creating S/Z-folding</t>
  </si>
  <si>
    <t>A ~0.5mm VG grain in an aggregate of FG Apy and sulphosalts</t>
  </si>
  <si>
    <t>Weak gouge and rubble &lt;2cm</t>
  </si>
  <si>
    <t>~5mm offset, abundant ca-healed tension gashes</t>
  </si>
  <si>
    <t>~2mm offset, abundant ca-healed tension gashes</t>
  </si>
  <si>
    <t>~5cm offset</t>
  </si>
  <si>
    <t>Fractured fault plane, sheared foliation surrounding fault indicates offset</t>
  </si>
  <si>
    <t>~12mm offset</t>
  </si>
  <si>
    <t>Shear zone: sharp 27TCA upper contact between schist with abundant ca-healed tension gashes and ~10cm of weakly brecciated schist, where foliation angle drops to ~10TCA and tension gashes increase dramatically. Below the breccia, sheared core with sub-parallel foliation contains boudinaged qtz veins and seams of gouge.</t>
  </si>
  <si>
    <t>Shear zone; upper contact is lost, lower contact faulted at 56TCA; foliation in shear zone is sub-parallel TCA, gently curved with limbs approx 5TCA and 10TCA; ~3cm of matrix-supported breccia within sheared foliation, with brown silicified matrix and qtz clasts &lt;5mm wide</t>
  </si>
  <si>
    <t>~1cm offset</t>
  </si>
  <si>
    <t>Clay on fracture surface; cm-scale offset that brings a lens of breccia into core (see structure below)</t>
  </si>
  <si>
    <t>Lens of breccia, half-core or less, faulted upper contact (see structure above) and undulating lower contact with schist (~05-25TCA curving so beta angles switch to opposing sides); matrix-supported, brown silicified matrix with sub-round qtz clasts &lt;1cm; faulted in the middle of structure (see below)</t>
  </si>
  <si>
    <t>Fault gouge and angular rubble</t>
  </si>
  <si>
    <t>Clast-supported breccia with the same silicified brown matrix as breccias above; strong fracturing and faulting, lower contact sharp at 16TCA</t>
  </si>
  <si>
    <t>Sheared schist and boudinaged qtz veins along sub-parallel to 20TCA planes; small cm-scale sections of breccia (as above)</t>
  </si>
  <si>
    <t>Platy rubble with minor patchy gouge throughout</t>
  </si>
  <si>
    <t>Entirely reduced to gouge</t>
  </si>
  <si>
    <t>Angular rubble up to ~5cm, patchy weak gouge, slickenlines on some fracture surfaces</t>
  </si>
  <si>
    <t>Angular rubble up to ~4cm, slickenlines on some fracture surfaces</t>
  </si>
  <si>
    <t>Intensely sheared and clay-altered core to gouge, with concordant qtz vein remaining unaltered</t>
  </si>
  <si>
    <t>CH</t>
  </si>
  <si>
    <t>CD</t>
  </si>
  <si>
    <t>D</t>
  </si>
  <si>
    <t>C</t>
  </si>
  <si>
    <t>H</t>
  </si>
  <si>
    <t>DH</t>
  </si>
  <si>
    <t>CDH</t>
  </si>
  <si>
    <t>Discordant vein at 66.97m contains a ~0.5mm VG grain in an aggregate of FG Apy and sulphosalts</t>
  </si>
  <si>
    <t>Weak, altered chloritoid</t>
  </si>
  <si>
    <t>Weak chloritoid</t>
  </si>
  <si>
    <t>Weak chloritoid, mostly visible on foliation-parallel fractures</t>
  </si>
  <si>
    <t>KD2</t>
  </si>
  <si>
    <t>Powerline</t>
  </si>
  <si>
    <t>Ori line appears 180deg off; beta angles changed to correct</t>
  </si>
  <si>
    <t>Wide section of calcareous schist: dominantly dark green to brown laminated ca-bt-qtz-ser-chl schist, with ~20% medium to dark blue/green grey laminated to very thinly bedded ca-ms-qtz schist.  Patchy to locally pervasive moderate to strong oxidation ends at ~43m. Between 49.72-52.05m, ca-ms-qtz schist verges on qtzt and contains dark blue-grey gritty clasts up to 3mm. Calcite is disseminated through the unit (all liths), causing only weak speckled to patchy HCl reaction. Averaged over the unit, 1-2 discordant veins per meter; but notably abundant (about 3-6 per meter) between 41-42.5m and 47.5-54.5m. Veins are 1mm to 6cm wide, with a variety of sulphide mineralization: Py &gt; Apy &gt; Po (often with associated Cpy) &gt; sulphosalts &gt; sphalerite, though many veins &lt;5mm wide are unmineralized. Rare trace Py in the host and concordant veins; visible Po (+/- Cpy in conc veins) is more common in these zones, but only generates weak&gt;&gt;mod mag response over 5% of the unit, strongest over concordant vein with irregular Po blebs up to ~5mm long. Patchy moderate to strong faulting, creating gouge zones up to ~10cm wide, zones of platy rubble. Foliation is usually ~50TCA, but drops to ~04TCA between 37.5-38.10m. Lower contact is sharp and conformable.</t>
  </si>
  <si>
    <t>Light to medium green-grey bt-ser-chl-ms-qtz schist, thinly laminated to very thinly bedded, with minor dark brown biotitic laminae. Abundant concordant qtz veins and lenses hosting FG Po and Py; lacks discordant veins. Po generates weak mag response over just 3cm (&lt;5% of unit). Competent unit overall, minor foliation-parallel fracturing strongest in the upper 10cm.  Lower contact is sharp and conformable.</t>
  </si>
  <si>
    <t>Greenschist-altered mafic sill; thinly to thickly laminated, green and brown banded colouration imparted by chlorite and biotite zonation, respectively. Sericite is speckled throughout, and laminar between foliation planes. Patchy to locally pervasive carbonate causes weak HCl reaction. Lacks discordant veining, but contains several wispy irregular ca veins ~1mm wide. Irregular to sub-planar concordant veining in the upper 40cm contains blebby Po, up to ~1cm wide. Abundant Po in veins and disseminated through the sill generates mod&gt;weak=strong mag response over the entire unit, strongest over blebs in veins. Relatively competent unit, with minor fracturing that intensifies at the unit base. Lower contact is fractured.</t>
  </si>
  <si>
    <t>Green and brown banded greenschist-altered sill, as above, but with a higher proportion of concordant veining, and insufficient Po to generate a mag response. Tends to fracture along ca-veining. Lower contact is sharp and conformable.</t>
  </si>
  <si>
    <t>Dark green to brown laminated bt-qtz-ser-chl schist and ~25% interbedded light to medium blue/green-grey laminated to very thinly bedded chl-ms-qtz schists; similar to units described in CSCH units, but lacking patchy calcite. Abundant discordant veins, 3 per meter on average, often in clusters of 2-3; 1-22mm wide, unmineralized or hosting Py &gt; Apy, Po &gt; sulphosalts, sphalerite. Wispy ~1mm ca veins and ca-healed tension gashes throughout; scattered fault planes showing mm- to cm-scale offsets; strong shearing/clay alteration at 73.8-74.1m creates platy rubble and gouge. Lower contact is sharp but unconformable at 27TCA.</t>
  </si>
  <si>
    <t>Faulted, sheared, and brecciated qtz-ser-chl schist: begins with sharp, unconformable 27TCA upper contact between schist and ~10cm of weakly brecciated schist (clast supported, brown siliceous matrix), where foliation angle drops to ~10TCA and tension gashes increase dramatically. Below the breccia, between ~82.4-83.75m, sheared core with sub-parallel foliation contains boudinaged qtz veins and seams of gouge. Between 83.75-85.34m, CLSR is as in the unit above, with "orderly" ~50TCA foliation, patchy faulting and ~3cm gouge, 9cm of weak mag response from disseminated Po in concordant veins and the host, and 2 discordant veins &lt;5mm wide hosting trace Py. 85.34-85.96m is sheared with sub-parallel foliation and  ~3cm of matrix-supported breccia, with sheared zone ending at a sharp 56TCA fault. 85.96-87.32m is chl-ms-qtz schist with ~55TCA foliation, abundant ca-healed tension gashes up to 2mm wide, and about 12 discordant veins, 1mm-5cm wide, hosting Po, Apy, Py, and rare sulphosalts. A 55TCA foliation-parallel fault at  87.32m brings a lens of breccia into contact with schist; the lower contact of this breccia is unconformable with schist, undulating, and sub-parallel to ~15TCA. Breccia lenses continue to the end of the unit, which is intensely faulted.</t>
  </si>
  <si>
    <t>Intensely faulted graphitic schist; unit begins with ~35cm of sheared gr-chl-qtz schist, boudinaged qtz veins, and seams of gouge along sub-parallel to 20TCA planes; the remainder of the unit is platy rubble and gouge, lacking full core over 3cm wide. Lacks discordant veining, and visible/mag detectable sulphides. Lower contact is faulted.</t>
  </si>
  <si>
    <t>Weakly graphitic schist; graphite content increasing down-hole, from dark green laminated gr-qtz-ser-chl schist to dark grey to black laminated ca-qtz-chl-gr schist in the lower 30cm of the unit. Wispy ca veins and ca-healed tension gashes are common throughout unit. 2 unmineralized discordant veins, 2-10mm wide. Disseminated to blebby Po (blebs elongate on foliation planes, up to 3mm long, increasing with graphite content) generates weak&gt;mod mag response over 45% of the unit. Lower contact is faulted.</t>
  </si>
  <si>
    <t>C0207183</t>
  </si>
  <si>
    <t>C0207184</t>
  </si>
  <si>
    <t>C0207185</t>
  </si>
  <si>
    <t>C0207186</t>
  </si>
  <si>
    <t>C0207187</t>
  </si>
  <si>
    <t>C0207188</t>
  </si>
  <si>
    <t>C0207189</t>
  </si>
  <si>
    <t>C0207190</t>
  </si>
  <si>
    <t>C0207191</t>
  </si>
  <si>
    <t>C0207192</t>
  </si>
  <si>
    <t>C0207193</t>
  </si>
  <si>
    <t>C0207194</t>
  </si>
  <si>
    <t>C0207195</t>
  </si>
  <si>
    <t>C0207196</t>
  </si>
  <si>
    <t>C0207197</t>
  </si>
  <si>
    <t>C0207198</t>
  </si>
  <si>
    <t>C0207199</t>
  </si>
  <si>
    <t>C0207200</t>
  </si>
  <si>
    <t>C0207201</t>
  </si>
  <si>
    <t>C0207202</t>
  </si>
  <si>
    <t>C0207203</t>
  </si>
  <si>
    <t>C0207204</t>
  </si>
  <si>
    <t>C0207205</t>
  </si>
  <si>
    <t>C0207206</t>
  </si>
  <si>
    <t>C0207207</t>
  </si>
  <si>
    <t>C0207208</t>
  </si>
  <si>
    <t>C0207209</t>
  </si>
  <si>
    <t>C0207210</t>
  </si>
  <si>
    <t>C0207211</t>
  </si>
  <si>
    <t>C0207212</t>
  </si>
  <si>
    <t>C0207213</t>
  </si>
  <si>
    <t>C0207214</t>
  </si>
  <si>
    <t>C0207215</t>
  </si>
  <si>
    <t>C0207216</t>
  </si>
  <si>
    <t>C0207217</t>
  </si>
  <si>
    <t>C0207218</t>
  </si>
  <si>
    <t>C0207219</t>
  </si>
  <si>
    <t>C0207220</t>
  </si>
  <si>
    <t>C0207221</t>
  </si>
  <si>
    <t>C0207222</t>
  </si>
  <si>
    <t>C0207223</t>
  </si>
  <si>
    <t>C0207224</t>
  </si>
  <si>
    <t>C0207225</t>
  </si>
  <si>
    <t>C0207226</t>
  </si>
  <si>
    <t>C0207227</t>
  </si>
  <si>
    <t>C0207228</t>
  </si>
  <si>
    <t>C0207229</t>
  </si>
  <si>
    <t>C0207230</t>
  </si>
  <si>
    <t>C0207231</t>
  </si>
  <si>
    <t>C0207232</t>
  </si>
  <si>
    <t>C0207233</t>
  </si>
  <si>
    <t>C0207234</t>
  </si>
  <si>
    <t>C0207235</t>
  </si>
  <si>
    <t>C0207236</t>
  </si>
  <si>
    <t>C0207237</t>
  </si>
  <si>
    <t>C0207238</t>
  </si>
  <si>
    <t>C0207239</t>
  </si>
  <si>
    <t>C0207240</t>
  </si>
  <si>
    <t>C0207241</t>
  </si>
  <si>
    <t>C0207242</t>
  </si>
  <si>
    <t>C0207243</t>
  </si>
  <si>
    <t>C0207244</t>
  </si>
  <si>
    <t>C0207245</t>
  </si>
  <si>
    <t>C0207246</t>
  </si>
  <si>
    <t>C0207247</t>
  </si>
  <si>
    <t>C0207248</t>
  </si>
  <si>
    <t>C0207249</t>
  </si>
  <si>
    <t>C0207250</t>
  </si>
  <si>
    <t>C0207251</t>
  </si>
  <si>
    <t>C0207252</t>
  </si>
  <si>
    <t>C0207253</t>
  </si>
  <si>
    <t>C0207254</t>
  </si>
  <si>
    <t>C0207255</t>
  </si>
  <si>
    <t>C0207256</t>
  </si>
  <si>
    <t>C0207257</t>
  </si>
  <si>
    <t>C0207258</t>
  </si>
  <si>
    <t>C0207259</t>
  </si>
  <si>
    <t>C0207260</t>
  </si>
  <si>
    <t>C0207261</t>
  </si>
  <si>
    <t>C0207262</t>
  </si>
  <si>
    <t>C0207263</t>
  </si>
  <si>
    <t>C0207264</t>
  </si>
  <si>
    <t>C0207265</t>
  </si>
  <si>
    <t>C0207266</t>
  </si>
  <si>
    <t>C0207267</t>
  </si>
  <si>
    <t>C0207268</t>
  </si>
  <si>
    <t>C0207269</t>
  </si>
  <si>
    <t>C0207270</t>
  </si>
  <si>
    <t>C0207271</t>
  </si>
  <si>
    <t>C0207272</t>
  </si>
  <si>
    <t>C0207273</t>
  </si>
  <si>
    <t>C0207274</t>
  </si>
  <si>
    <t>C0207275</t>
  </si>
  <si>
    <t>C0207276</t>
  </si>
  <si>
    <t>C0207277</t>
  </si>
  <si>
    <t>C0207278</t>
  </si>
  <si>
    <t>C0207279</t>
  </si>
  <si>
    <t>C0207280</t>
  </si>
  <si>
    <t>C0207281</t>
  </si>
  <si>
    <t>C0207282</t>
  </si>
  <si>
    <t>C0207283</t>
  </si>
  <si>
    <t>C0207284</t>
  </si>
  <si>
    <t>C0207285</t>
  </si>
  <si>
    <t>C0207286</t>
  </si>
  <si>
    <t>C0207287</t>
  </si>
  <si>
    <t>C0207288</t>
  </si>
  <si>
    <t>C0207289</t>
  </si>
  <si>
    <t>C0207290</t>
  </si>
  <si>
    <t>C0207291</t>
  </si>
  <si>
    <t>C0207292</t>
  </si>
  <si>
    <t>C0207293</t>
  </si>
  <si>
    <t>C0207294</t>
  </si>
  <si>
    <t>C0207295</t>
  </si>
  <si>
    <t>C0207296</t>
  </si>
  <si>
    <t>C0207297</t>
  </si>
  <si>
    <t>C0207298</t>
  </si>
  <si>
    <t>C0207299</t>
  </si>
  <si>
    <t>C0207300</t>
  </si>
  <si>
    <t>C0207301</t>
  </si>
  <si>
    <t>C0207302</t>
  </si>
  <si>
    <t>C0207303</t>
  </si>
  <si>
    <t>C0207304</t>
  </si>
  <si>
    <t>C0207305</t>
  </si>
  <si>
    <t>C0207306</t>
  </si>
  <si>
    <t>C0207307</t>
  </si>
  <si>
    <t>C0207308</t>
  </si>
  <si>
    <t>C0207309</t>
  </si>
  <si>
    <t>C0207310</t>
  </si>
  <si>
    <t>C0207311</t>
  </si>
  <si>
    <t>C0207312</t>
  </si>
  <si>
    <t>C0207313</t>
  </si>
  <si>
    <t>C0207314</t>
  </si>
  <si>
    <t>C0207315</t>
  </si>
  <si>
    <t>C0207316</t>
  </si>
  <si>
    <t>C0207317</t>
  </si>
  <si>
    <t>C0207318</t>
  </si>
  <si>
    <t>C0207319</t>
  </si>
  <si>
    <t>C0207320</t>
  </si>
  <si>
    <t>C0207321</t>
  </si>
  <si>
    <t>C0207322</t>
  </si>
  <si>
    <t>C0207323</t>
  </si>
  <si>
    <t>C0207324</t>
  </si>
  <si>
    <t>C0207325</t>
  </si>
  <si>
    <t>C0207326</t>
  </si>
  <si>
    <t>C0207327</t>
  </si>
  <si>
    <t>C0207328</t>
  </si>
  <si>
    <t>C0207329</t>
  </si>
  <si>
    <t>C0207330</t>
  </si>
  <si>
    <t>C0207331</t>
  </si>
  <si>
    <t>C0207332</t>
  </si>
  <si>
    <t>C0207333</t>
  </si>
  <si>
    <t>C0207334</t>
  </si>
  <si>
    <t>C0207335</t>
  </si>
  <si>
    <t>C0207336</t>
  </si>
  <si>
    <t>C0207337</t>
  </si>
  <si>
    <t>C0207338</t>
  </si>
  <si>
    <t>C0207339</t>
  </si>
  <si>
    <t>C0207340</t>
  </si>
  <si>
    <t>C0207341</t>
  </si>
  <si>
    <t>C0207342</t>
  </si>
  <si>
    <t>C0207343</t>
  </si>
  <si>
    <t>C0207344</t>
  </si>
  <si>
    <t>C0207345</t>
  </si>
  <si>
    <t>C0207346</t>
  </si>
  <si>
    <t>C0207347</t>
  </si>
  <si>
    <t>C0207348</t>
  </si>
  <si>
    <t>C0207349</t>
  </si>
  <si>
    <t>C0207350</t>
  </si>
  <si>
    <t>C0207351</t>
  </si>
  <si>
    <t>C0207352</t>
  </si>
  <si>
    <t>C0207353</t>
  </si>
  <si>
    <t>C0207354</t>
  </si>
  <si>
    <t>C0207355</t>
  </si>
  <si>
    <t>C0207356</t>
  </si>
  <si>
    <t>C0207357</t>
  </si>
  <si>
    <t>C0207358</t>
  </si>
  <si>
    <t>C0207359</t>
  </si>
  <si>
    <t>C0207360</t>
  </si>
  <si>
    <t>C0207361</t>
  </si>
  <si>
    <t>C0207362</t>
  </si>
  <si>
    <t>C0207363</t>
  </si>
  <si>
    <t>C0207364</t>
  </si>
  <si>
    <t>C0207365</t>
  </si>
  <si>
    <t>C0207366</t>
  </si>
  <si>
    <t>C0207367</t>
  </si>
  <si>
    <t>C0207368</t>
  </si>
  <si>
    <t>C0207369</t>
  </si>
  <si>
    <t>C0207370</t>
  </si>
  <si>
    <t>C0207371</t>
  </si>
  <si>
    <t>C0207372</t>
  </si>
  <si>
    <t>C0207373</t>
  </si>
  <si>
    <t>C0207374</t>
  </si>
  <si>
    <t>C0207375</t>
  </si>
  <si>
    <t>C0207376</t>
  </si>
  <si>
    <t>C0207377</t>
  </si>
  <si>
    <t>C0207378</t>
  </si>
  <si>
    <t>C0207379</t>
  </si>
  <si>
    <t>C0207380</t>
  </si>
  <si>
    <t>C0207381</t>
  </si>
  <si>
    <t>C0207382</t>
  </si>
  <si>
    <t>C0207383</t>
  </si>
  <si>
    <t>C0207384</t>
  </si>
  <si>
    <t>C0207385</t>
  </si>
  <si>
    <t>C0207386</t>
  </si>
  <si>
    <t>C0207387</t>
  </si>
  <si>
    <t>C0207388</t>
  </si>
  <si>
    <t>C0207389</t>
  </si>
  <si>
    <t>C0207390</t>
  </si>
  <si>
    <t>C0207391</t>
  </si>
  <si>
    <t>C0207392</t>
  </si>
  <si>
    <t>C0207393</t>
  </si>
  <si>
    <t>C0207394</t>
  </si>
  <si>
    <t>C0207395</t>
  </si>
  <si>
    <t>C0207396</t>
  </si>
  <si>
    <t>C0207397</t>
  </si>
  <si>
    <t>C0207398</t>
  </si>
  <si>
    <t>C0207399</t>
  </si>
  <si>
    <t>C0207400</t>
  </si>
  <si>
    <t>C0207401</t>
  </si>
  <si>
    <t>C0207402</t>
  </si>
  <si>
    <t>C0207403</t>
  </si>
  <si>
    <t>C0207404</t>
  </si>
  <si>
    <t>C0207405</t>
  </si>
  <si>
    <t>C0207406</t>
  </si>
  <si>
    <t>C0207407</t>
  </si>
  <si>
    <t>C0207408</t>
  </si>
  <si>
    <t>C0207409</t>
  </si>
  <si>
    <t>C0207410</t>
  </si>
  <si>
    <t>C0207411</t>
  </si>
  <si>
    <t>C0207412</t>
  </si>
  <si>
    <t>C0207413</t>
  </si>
  <si>
    <t>C0207414</t>
  </si>
  <si>
    <t>C0207415</t>
  </si>
  <si>
    <t>C0207416</t>
  </si>
  <si>
    <t>C0207417</t>
  </si>
  <si>
    <t>C0207418</t>
  </si>
  <si>
    <t>C0207419</t>
  </si>
  <si>
    <t>C0207420</t>
  </si>
  <si>
    <t>C0207421</t>
  </si>
  <si>
    <t>C0207422</t>
  </si>
  <si>
    <t>C0207423</t>
  </si>
  <si>
    <t>C0207424</t>
  </si>
  <si>
    <t>C0207425</t>
  </si>
  <si>
    <t>C0207426</t>
  </si>
  <si>
    <t>C0207427</t>
  </si>
  <si>
    <t>C0207428</t>
  </si>
  <si>
    <t>CSCH CLSR FLT</t>
  </si>
  <si>
    <t xml:space="preserve">CSCH CLSR </t>
  </si>
  <si>
    <t>LOW REC RUBBLE</t>
  </si>
  <si>
    <t>CLSR BRX FLT</t>
  </si>
  <si>
    <t>GSCH FLT</t>
  </si>
  <si>
    <t>GSCH CLSR</t>
  </si>
  <si>
    <t>f</t>
  </si>
  <si>
    <t>p</t>
  </si>
  <si>
    <t>Axial plane to 37deg fold</t>
  </si>
  <si>
    <t>At least 4cm offset</t>
  </si>
  <si>
    <t>Axial plane to 110deg fold</t>
  </si>
  <si>
    <t>Gouge and sub-angular rubble (generally &lt;1cm)</t>
  </si>
  <si>
    <t>Axial plane to 150deg fold</t>
  </si>
  <si>
    <t>Small VG grain in a sulphosalt aggregate</t>
  </si>
  <si>
    <t>Weak min</t>
  </si>
  <si>
    <t>~3.5m offset along foliation-parallel fault plane</t>
  </si>
  <si>
    <t>Shearing creates S/Z-folding, ~5mm offset</t>
  </si>
  <si>
    <t>~1.5cm offset along foliation-parallel plane</t>
  </si>
  <si>
    <t>Gouge and platy rubble (generally &lt;2cm)</t>
  </si>
  <si>
    <t>~2cm offset along fractured plane bearing slickenlines, gamma angle 27deg, indicating oblique motion</t>
  </si>
  <si>
    <t>~0.5mm VG grain in the silicfied halo within ~3mm of discordant vein</t>
  </si>
  <si>
    <t>Fractured fault plane, slickenlines parallel to long axis of fracture</t>
  </si>
  <si>
    <t>Fractured fault plane, slickenlines indicate oblique motion with gamma angle 50deg</t>
  </si>
  <si>
    <t>Axial plane to 155deg fold</t>
  </si>
  <si>
    <t>Strong shearing surrounding fault; ~2.5cm offset</t>
  </si>
  <si>
    <t>Strong shearing surrounding fault; ~4cm offset</t>
  </si>
  <si>
    <t>~5mm offset</t>
  </si>
  <si>
    <t>Wide vein, very weakly mineralized</t>
  </si>
  <si>
    <t>One of several fault planes along the same planes; ~3cm of sheared core within fault</t>
  </si>
  <si>
    <t>Fault with slickenlines (see structure below) indicating oblique dex-rev motion</t>
  </si>
  <si>
    <t>~5cm offset, fault splays into ~4 planes on the down-hole end; blebby Po in healed plane</t>
  </si>
  <si>
    <t>One of ~5 foliation-parallel faults within 6cm that offsets discordant vein (see structure below, at 170.88m) by 5-20mm</t>
  </si>
  <si>
    <t>Offset several times by foliation-parallel faults (see above)</t>
  </si>
  <si>
    <t>Axial plane to 142deg fold, parallel to discordant vein above (at 174.15m)</t>
  </si>
  <si>
    <t>Fractured along carb vein</t>
  </si>
  <si>
    <t>Vein is almost entirely filled with dark green, aphanitic chlorite, with a ~1cm wide lens of qtz+ca with trace Py on the down-hole tip; not oriented, but beta angle ~opposite to that of foliation (as typical of discordant qtz veins)</t>
  </si>
  <si>
    <t>VG in a discordant vein at 129.74m, in sulphosalt aggregate</t>
  </si>
  <si>
    <t>~0.5mm VG grain in silicfied halo  ~3mm from discordant vein at 152.22m</t>
  </si>
  <si>
    <t>Sulphosalts, Apy, and Py in host contained in halos around disc veins</t>
  </si>
  <si>
    <t>Calc-silicate, thinly laminated to v.thinly bedded, strong colour banding: primarily light green/tan (ca, chl, and ser +/- epidote), dark green (ca, chl), with lesser brown biotitic bands; grain sizes are aphanitic to FG; low concordant veining, a few lenses of qtz (no visible sulphides) not extending through core. 4 discordant veins, unmineralized, 2-10mm wide. Faulting below 96m creates abundant fractures (slickensides visible on some surfaces) and minor patches of gouge. No visible or mag-detectable sulphides. Lower contact is faulted.</t>
  </si>
  <si>
    <t>`</t>
  </si>
  <si>
    <t>Greenstone sills, as above, intruding silica-rich schist; sills are intercalated with ~40% schist, chl-ms-qtz schist dominant over qtz-ser-chl+/-bt schist. Unit starts with 15cm of faulted schist and gouge. 1-2 discordant veins per meter on average, but weakly (or un-) mineralized, containing FG dis-blebby Po +/- associated Cpy, FG Py, and trace FG Apy and sulphosalts. Dis to blebby Po is also common in concordant veins (where it may also have Cpy blebs associated) and the host, most strongly over sills, generating weak&gt;mod&gt;&gt;strong mag response over 45% of the unit. Patchy faulting through the unit, strong faulting/shearing between 104-104.5m where foliation is disrupted (first lowered to be sub-parallel TCA, then entirely lost in irregular chl-rich alteration). Lower contact is lost in rubble.</t>
  </si>
  <si>
    <t>Strongly faulted, weakly graphitic schist: thinly to thickly laminated dark green-grey to black gr-ser-chl-qtz schist. Faulting intensifies down-hole, from strong fracturing to gouge. Discordant vein fragments around block at 112.78m are ~1cm wide, unmineralized or hosting trace Py. Otherwise, unit lacks visible or mag-detectable sulphides. Lower contact is faulted.</t>
  </si>
  <si>
    <t>Calcareous schist, as above: dark green &gt; brown laminated ca-bt-qtz-ser-chl schist, with ~40% medium to dark green-grey laminated to very thinly bedded ca-chl-ms-qtz schist. Small VG grain in a 4.2cm-wide discordant vein at 129.74m, in a sulphosalt aggregate. In general, discordant veins are common between 119.5-123m and 127.5m to the end of the unit, often occurring in clusters of 2-3; veins are generally weakly mineralized with Py and/or Po +/-  sulphosalts, and Apy; average of 1 vein per meter. FG to blebby Py and Po are also visible in concordant veins, and disseminated Po is patchy through the host; Po generates weak&gt;&gt;mod mag response over ~5% of the unit. Strong fracturing and faulting throughout the unit: wide rubble zones that may bear slickensides, mm- to cm-scale offsets along healed faults, uncommon gentle to tight folding. Lower contact is sharp and conformable.</t>
  </si>
  <si>
    <t>GNST MQST</t>
  </si>
  <si>
    <t>CSCH CLSR LOW REC</t>
  </si>
  <si>
    <t>GNST CLSR</t>
  </si>
  <si>
    <t>CSCH CLSR</t>
  </si>
  <si>
    <t xml:space="preserve">LOW REC  </t>
  </si>
  <si>
    <t>Shearing along plane indicates reverse motion sense, mm-scale offset</t>
  </si>
  <si>
    <t>Two parallel axial planes of anti- and syncline, both 135-150deg folds; 3cm between sub-angular hinges</t>
  </si>
  <si>
    <t>Axial plane to 144deg fold, rounded hinge</t>
  </si>
  <si>
    <t>Gouge and platy rubble (half core 5mm wide or smaller)</t>
  </si>
  <si>
    <t>Schist and qtz veins sheared along plane; strong clay-ser alt'n creates friable core</t>
  </si>
  <si>
    <t>Up-hole end of vein cut off by faulting; vein offset up to 1cm several times. Py is up to coarse grained, Sph forms along vein margins; coarse dolomite and/or ankerite</t>
  </si>
  <si>
    <t>Axial plane to 10deg fold</t>
  </si>
  <si>
    <t>Two parallel axial planes of anti- and syncline, both 110-120deg folds; 1.5cm between sub-angular hinges</t>
  </si>
  <si>
    <t>Gouge and sub-angular blocky to platy rubble</t>
  </si>
  <si>
    <t>8TCA upper fault bearing slickenlines with gamma of 80deg, bounding wide patch of gouge and angular, blocky qtz rubble &lt;1cm wide</t>
  </si>
  <si>
    <t>Low-angle shearing and strong fracturing, strong ser-chl-clay alteration, very friable core</t>
  </si>
  <si>
    <t>Strong ser-chl-clay alteration along fault within shear zone (described above,from 215.55m); sphalerite lens parallel to fault</t>
  </si>
  <si>
    <t>Shearing along plane, strong ser-clay alt'n surrounding fault</t>
  </si>
  <si>
    <t>Ankerite 1-3cm wide, selvege to stringer Py.</t>
  </si>
  <si>
    <t>Fault plane bearing slickenlines with gamma of 30deg</t>
  </si>
  <si>
    <t>Fault zone with weak gouge and strong fracturing, faulting; shearing along fault planes from 17-50TCA (more often on the steeper end) indicate mm- to cm-scale offset</t>
  </si>
  <si>
    <t>Two parallel axial planes of anti- and syncline, both 135-150deg folds; 1.5cm between sub-angular to angular hinges</t>
  </si>
  <si>
    <t>Gouge and blocky to tabular angular rubble</t>
  </si>
  <si>
    <t>Axial plane to 130deg fold, beta angle same as fold plane described below, part of the same anticline/syncline pair</t>
  </si>
  <si>
    <t>Axial plane to 87deg fold, beta angle same as fold plane described above, part of the same anticline/syncline pair</t>
  </si>
  <si>
    <t>Calcite vein, one of several along 30-40TCA planes in a 60cm stretch</t>
  </si>
  <si>
    <t>Axial plane to 50deg fold, rounded hinge</t>
  </si>
  <si>
    <t>Faulting and fracturing creates strong chl-ser-clay alteration, friable core, and blocky qtz rubble</t>
  </si>
  <si>
    <t>Vein offset by fault/slickenside (see structure below)</t>
  </si>
  <si>
    <t>Fault plane bearing slickenlines with gamma of 24deg, offsets discordant vein (structure above) by ~4.5cm</t>
  </si>
  <si>
    <t xml:space="preserve">Fault zone, dominated by gouge and angular platy to tabular rubble generally &lt;2cm wide, with ~20% full core remaining that shows faulting in mm- to cm-scale offsets </t>
  </si>
  <si>
    <t>Mineralized fault healed with ca, qtz, trace ankerite; lens of Gn and Po 5mm long</t>
  </si>
  <si>
    <t>Gouge, decreasing down-hole to intensely friable core</t>
  </si>
  <si>
    <t>Intense chl and blebs of Po along slickenlined fault plane</t>
  </si>
  <si>
    <t>Breccia with qtz and limestone clasts, supported by ankerite &gt; chlorite matrices; several fault planes throughout, healed planes 35-65TCA, slickensides ~15-20TCA (as described below), lower contact 20TCA; trace to minor F-MG Py, Apy, Po, and Sph disseminated through structure and as stringers along fault planes</t>
  </si>
  <si>
    <t>Gouge and platy to tabular rubble, generally &lt;5mm thick, &lt;5cm long</t>
  </si>
  <si>
    <t>Gouge and platy to tabular rubble, ~10% full competent core remaining</t>
  </si>
  <si>
    <t>Axial plane to 55deg fold, concordant vein folded with rounded hinge, schist with angular hinge.</t>
  </si>
  <si>
    <t>Gouge with rare relic schist clasts, strong alteration; very low recovery</t>
  </si>
  <si>
    <t>Lenses of MG Sph in faults</t>
  </si>
  <si>
    <t>Trace scheelite</t>
  </si>
  <si>
    <t>Sph in ank veins; 1-3cm of ank filling fault</t>
  </si>
  <si>
    <t>Sph in ca veins</t>
  </si>
  <si>
    <t>Minor scheelite in discordant veins</t>
  </si>
  <si>
    <t>Trace scheelite in discordant vein</t>
  </si>
  <si>
    <t>Dirty limestone, white to light blue-green, laminated to thinly bedded, comprised primarily of qtz-chl-ca, interbedded with ~35% laminated dark green to brown bt-qtz-ser-chl schist. Fluid deformation textures in limestone beds are common; mm-scale offsets and ca-healed faults throughout. Lacks discordant veining; sparse lenses of concordant qtz. Abundant disseminated to blebby Po, generating mod&gt;weak mag response over 70% of the unit. Lower contact is sharp and conformable.</t>
  </si>
  <si>
    <t>Dark brown&gt;green laminated ca-qtz-ser-bt-chl schist; patchy weak HCl reaction. Sparse discordant veining, with 2 in the unit 10-15mm but branching/anastomosing, hosting trace FG Apy, Py, sulphosalts, and sphalerite. Concordant veins host FG disseminated Py and F-MG dis-blebby Po that can generate strong mag response; in general, Po in veins and FG dis-blebby in the host generates weak&gt;mod&gt;strong mag response over 40% of the unit. Strong fracturing and faulting throughout, with only ~10% remaining full core &gt;10cm wide; ~2cm of gouge at 211.7m. Lower contact is faulted.</t>
  </si>
  <si>
    <t>Faulted calcareous schist and sparse dirty limestone, as described in the last unit with lower visible LMST content; only 20% remains competent, with the remainder reduced to gouge or platy to tabular rubble that is typically &lt;1cm. Competent core shows abundant ca-healed faulting with mm-scale offsets, and tight to isoclinal folding. Two discordant veins remain, 11cm-wide at 237.7m, and 2mm wide at 238.15m, both hosting FG Py. Disseminated to blebby Po in remaining competent schist generates weak&gt;mod mag response over &lt;5% of the unit. Lower contact is placed where gouge ends.</t>
  </si>
  <si>
    <t>CSCH GNST</t>
  </si>
  <si>
    <t>LOW REC</t>
  </si>
  <si>
    <t>LMST CLSR</t>
  </si>
  <si>
    <t>LMST CSCH</t>
  </si>
  <si>
    <t>CSCH FLT</t>
  </si>
  <si>
    <t>MARL FLT</t>
  </si>
  <si>
    <t>CLSR CSCH</t>
  </si>
  <si>
    <t>Fracture-controlled Py (painted veins? - flat very thin coating of Py on fractures)</t>
  </si>
  <si>
    <t>.CDH</t>
  </si>
  <si>
    <t>Strongly clay-altered fault rubble and fracturing</t>
  </si>
  <si>
    <t>Medium to dark green&gt;brown laminated bt-qtz-ser-chl schist with trace patchy calcite; calcareous zones tend to have slightly higher silica content. Intense fracturing and faulting throughout, with gouge in ~1cm seams to 50cm swaths, and ubiquitous ca/ank-healed tension gashes and veins in competent core that can host fine- to med-grained Sph&gt;Py. Discordant veins are rare outside the range 244.8-247.1m, which hosts ~4 veins (the lowest branching into 3), 5mm to at least 15cm wide (fractured), containing FG Py and sulphosalts +/- Apy, Sph, and trace galena. There is also trace scheelite on discordant vein margins. Weak mineralization in concordant veins until ~259m, where they host Apy, Py, and Po with trace associated Cpy. Po in veins and dis-blebby in the host generates weak&gt;&gt;mod mag response over ~15% of the unit.</t>
  </si>
  <si>
    <t>Black calcareous and silicified band hosting 5% Po as net-textured blebs. Pervasive carbonate. Two discordant veins (1-3cm) host fine-grained Po and sulphosalts.</t>
  </si>
  <si>
    <t>Laminated calc-silicate (as above) with pervasive moderate mag-sus response - disseminated fine-grained Po. No discordant veining or polymetallic mineralization observed.</t>
  </si>
  <si>
    <t>Quartzite with disseminated carbonate continues from above with few calc-silicate bands (as above; 10% of unit). Discordant vein density increases along with widths (12 veins; ~5 per m; sub-cm to 7cm widths; host fine-grained to blebby Po, fine-grained sulphosalts (patchy) and single VG speck next to Po bleb in vein at 334.34m. Gritty band occurs from 337-337.2m. Unit grades into larger calc-silicate unit below.</t>
  </si>
  <si>
    <t xml:space="preserve">Laminated calc-silicate (as above) with weak&gt;moderate mag-sus response through 50% of unit (fine-grained disseminated Po). High discordant vein density (2 per m; 1-6cm widths); host fine-grained to blebby Po. </t>
  </si>
  <si>
    <t>Calcite-filled fracture; 1cm dextral offset.</t>
  </si>
  <si>
    <t>Carb veinlets, repeating orientation 281-281.5m</t>
  </si>
  <si>
    <t>OUT OF SEQUENCE</t>
  </si>
  <si>
    <t>C0207429</t>
  </si>
  <si>
    <t>C0207430</t>
  </si>
  <si>
    <t>C0207431</t>
  </si>
  <si>
    <t>C0207432</t>
  </si>
  <si>
    <t>C0207433</t>
  </si>
  <si>
    <t>C0207434</t>
  </si>
  <si>
    <t>C0207435</t>
  </si>
  <si>
    <t>C0207436</t>
  </si>
  <si>
    <t>C0207437</t>
  </si>
  <si>
    <t>C0207438</t>
  </si>
  <si>
    <t>C0207439</t>
  </si>
  <si>
    <t>C0207440</t>
  </si>
  <si>
    <t>C0207441</t>
  </si>
  <si>
    <t>C0207442</t>
  </si>
  <si>
    <t>C0207443</t>
  </si>
  <si>
    <t>C0207444</t>
  </si>
  <si>
    <t>C0207445</t>
  </si>
  <si>
    <t>C0207446</t>
  </si>
  <si>
    <t>C0207447</t>
  </si>
  <si>
    <t>C0207448</t>
  </si>
  <si>
    <t>C0207449</t>
  </si>
  <si>
    <t>C0207450</t>
  </si>
  <si>
    <t>C0207451</t>
  </si>
  <si>
    <t>C0207452</t>
  </si>
  <si>
    <t>C0207453</t>
  </si>
  <si>
    <t>C0207454</t>
  </si>
  <si>
    <t>C0207455</t>
  </si>
  <si>
    <t>C0207456</t>
  </si>
  <si>
    <t>C0207457</t>
  </si>
  <si>
    <t>C0207458</t>
  </si>
  <si>
    <t>C0207459</t>
  </si>
  <si>
    <t>C0207460</t>
  </si>
  <si>
    <t>C0207461</t>
  </si>
  <si>
    <t>C0207462</t>
  </si>
  <si>
    <t>C0207463</t>
  </si>
  <si>
    <t>C0207464</t>
  </si>
  <si>
    <t>C0207465</t>
  </si>
  <si>
    <t>C0207466</t>
  </si>
  <si>
    <t>C0207467</t>
  </si>
  <si>
    <t>C0207468</t>
  </si>
  <si>
    <t>C0207469</t>
  </si>
  <si>
    <t>C0207470</t>
  </si>
  <si>
    <t>C0207471</t>
  </si>
  <si>
    <t>C0207472</t>
  </si>
  <si>
    <t>C0207473</t>
  </si>
  <si>
    <t>C0207474</t>
  </si>
  <si>
    <t>C0207475</t>
  </si>
  <si>
    <t>C0207476</t>
  </si>
  <si>
    <t>C0207477</t>
  </si>
  <si>
    <t>C0207478</t>
  </si>
  <si>
    <t>C0207479</t>
  </si>
  <si>
    <t>C0207480</t>
  </si>
  <si>
    <t>C0207481</t>
  </si>
  <si>
    <t>C0207482</t>
  </si>
  <si>
    <t>C0207483</t>
  </si>
  <si>
    <t>C0207484</t>
  </si>
  <si>
    <t>C0207485</t>
  </si>
  <si>
    <t>C0207486</t>
  </si>
  <si>
    <t>C0207487</t>
  </si>
  <si>
    <t>C0207488</t>
  </si>
  <si>
    <t>C0207489</t>
  </si>
  <si>
    <t>C0207490</t>
  </si>
  <si>
    <t>C0207491</t>
  </si>
  <si>
    <t>C0207492</t>
  </si>
  <si>
    <t>C0207493</t>
  </si>
  <si>
    <t>C0207494</t>
  </si>
  <si>
    <t>C0207495</t>
  </si>
  <si>
    <t>C0207496</t>
  </si>
  <si>
    <t>C0207497</t>
  </si>
  <si>
    <t>C0207498</t>
  </si>
  <si>
    <t>C0207499</t>
  </si>
  <si>
    <t>C0207500</t>
  </si>
  <si>
    <t>Large discordant vein</t>
  </si>
  <si>
    <t>Scheelite in disc. VN</t>
  </si>
  <si>
    <t>Chloritoid or cordierite?</t>
  </si>
  <si>
    <t>Grey to dark-grey banded chl-qtz schist (as above) but with higher qtz content. Weak&gt;moderate mag-sus response over 35% of unit associated with fine-grained disseminated Po in schist where more mica-rich and blebs in concordant veining. Discordant veins increase to ~1 per m with 0.5-4cm widths; dominantly barren, patchy blebby Po and trace very fine-grained sulphosalts. Sharp conformable lower contact.</t>
  </si>
  <si>
    <t>Laminated medium-grained calc-silicate (as above). Moderate&gt;weak&gt;strong mag-sus response through 60% of unit (fine-grained to blebby disseminated Po). Single 1cm discordant vein is barren. Diffuse conformable lower contact with CASI alteration becoming banded and weak below.</t>
  </si>
  <si>
    <t>Dark grey to grey laminated chl-qtz schist with subordinate medium-grained calc-silicate banding through 25% of unit. Moderate&gt;weak&gt;strong mag-sus repsonse throuigh 95% of unit (similar dissemianted Po as above). Four discordant veins (up to 5cm) host fine-grained to blebby Po and trace Cp; coarse-grained scheelite observed in vein with Po. Lower contact defined by last carbonate occurrance and increase in qtz content.</t>
  </si>
  <si>
    <t>QV</t>
  </si>
  <si>
    <t>C0206501</t>
  </si>
  <si>
    <t>C0206502</t>
  </si>
  <si>
    <t>C0206503</t>
  </si>
  <si>
    <t>C0206504</t>
  </si>
  <si>
    <t>C0206505</t>
  </si>
  <si>
    <t>C0206506</t>
  </si>
  <si>
    <t>C0206507</t>
  </si>
  <si>
    <t>C0206508</t>
  </si>
  <si>
    <t>C0206509</t>
  </si>
  <si>
    <t>C0206510</t>
  </si>
  <si>
    <t>C0206511</t>
  </si>
  <si>
    <t>C0206512</t>
  </si>
  <si>
    <t>C0206513</t>
  </si>
  <si>
    <t>C0206514</t>
  </si>
  <si>
    <t>C0206515</t>
  </si>
  <si>
    <t>C0206516</t>
  </si>
  <si>
    <t>C0206517</t>
  </si>
  <si>
    <t>C0206518</t>
  </si>
  <si>
    <t>C0206519</t>
  </si>
  <si>
    <t>C0206520</t>
  </si>
  <si>
    <t>C0206521</t>
  </si>
  <si>
    <t>C0206522</t>
  </si>
  <si>
    <t>C0206523</t>
  </si>
  <si>
    <t>C0206524</t>
  </si>
  <si>
    <t>C0206525</t>
  </si>
  <si>
    <t>C0206526</t>
  </si>
  <si>
    <t>C0206527</t>
  </si>
  <si>
    <t>C0206528</t>
  </si>
  <si>
    <t>C0206529</t>
  </si>
  <si>
    <t>C0206530</t>
  </si>
  <si>
    <t>C0206531</t>
  </si>
  <si>
    <t>C0206532</t>
  </si>
  <si>
    <t>C0206533</t>
  </si>
  <si>
    <t>C0206534</t>
  </si>
  <si>
    <t>C0206535</t>
  </si>
  <si>
    <t>C0206536</t>
  </si>
  <si>
    <t>C0206537</t>
  </si>
  <si>
    <t>C0206538</t>
  </si>
  <si>
    <t>C0206539</t>
  </si>
  <si>
    <t>C0206540</t>
  </si>
  <si>
    <t>C0206541</t>
  </si>
  <si>
    <t>C0206542</t>
  </si>
  <si>
    <t>C0206543</t>
  </si>
  <si>
    <t>C0206544</t>
  </si>
  <si>
    <t>C0206545</t>
  </si>
  <si>
    <t>C0206546</t>
  </si>
  <si>
    <t>C0206547</t>
  </si>
  <si>
    <t>C0206548</t>
  </si>
  <si>
    <t>C0206549</t>
  </si>
  <si>
    <t>C0206550</t>
  </si>
  <si>
    <t>C0206551</t>
  </si>
  <si>
    <t>C0206552</t>
  </si>
  <si>
    <t>C0206553</t>
  </si>
  <si>
    <t>C0206554</t>
  </si>
  <si>
    <t>C0206555</t>
  </si>
  <si>
    <t>C0206556</t>
  </si>
  <si>
    <t>C0206557</t>
  </si>
  <si>
    <t>C0206558</t>
  </si>
  <si>
    <t>C0206559</t>
  </si>
  <si>
    <t>C0206560</t>
  </si>
  <si>
    <t>C0206561</t>
  </si>
  <si>
    <t>C0206562</t>
  </si>
  <si>
    <t>C0206563</t>
  </si>
  <si>
    <t>C0206564</t>
  </si>
  <si>
    <t>C0206565</t>
  </si>
  <si>
    <t>C0206566</t>
  </si>
  <si>
    <t>C0206567</t>
  </si>
  <si>
    <t>C0206568</t>
  </si>
  <si>
    <t>C0206569</t>
  </si>
  <si>
    <t>C0206570</t>
  </si>
  <si>
    <t>C0206571</t>
  </si>
  <si>
    <t>C0206572</t>
  </si>
  <si>
    <t>C0206573</t>
  </si>
  <si>
    <t>C0206574</t>
  </si>
  <si>
    <t>C0206575</t>
  </si>
  <si>
    <t>C0206576</t>
  </si>
  <si>
    <t>C0206577</t>
  </si>
  <si>
    <t>C0206578</t>
  </si>
  <si>
    <t>C0206579</t>
  </si>
  <si>
    <t>C0206580</t>
  </si>
  <si>
    <t>C0206581</t>
  </si>
  <si>
    <t>C0206582</t>
  </si>
  <si>
    <t>C0206583</t>
  </si>
  <si>
    <t>C0206584</t>
  </si>
  <si>
    <t>C0206585</t>
  </si>
  <si>
    <t>C0206586</t>
  </si>
  <si>
    <t>C0206587</t>
  </si>
  <si>
    <t>C0206588</t>
  </si>
  <si>
    <t>C0206589</t>
  </si>
  <si>
    <t>C0206590</t>
  </si>
  <si>
    <t>C0206591</t>
  </si>
  <si>
    <t>C0206592</t>
  </si>
  <si>
    <t>C0206593</t>
  </si>
  <si>
    <t>C0206594</t>
  </si>
  <si>
    <t>C0206595</t>
  </si>
  <si>
    <t>C0206596</t>
  </si>
  <si>
    <t>C0206597</t>
  </si>
  <si>
    <t>C0206598</t>
  </si>
  <si>
    <t>C0206599</t>
  </si>
  <si>
    <t>C0206600</t>
  </si>
  <si>
    <t>C0206601</t>
  </si>
  <si>
    <t>C0206602</t>
  </si>
  <si>
    <t>C0206603</t>
  </si>
  <si>
    <t>C0206604</t>
  </si>
  <si>
    <t>C0206605</t>
  </si>
  <si>
    <t>C0206606</t>
  </si>
  <si>
    <t>C0206607</t>
  </si>
  <si>
    <t>C0206608</t>
  </si>
  <si>
    <t>C0206609</t>
  </si>
  <si>
    <t>C0206610</t>
  </si>
  <si>
    <t>C0206611</t>
  </si>
  <si>
    <t>C0206612</t>
  </si>
  <si>
    <t>C0206613</t>
  </si>
  <si>
    <t>C0206614</t>
  </si>
  <si>
    <t>C0206615</t>
  </si>
  <si>
    <t>C0206616</t>
  </si>
  <si>
    <t>C0206617</t>
  </si>
  <si>
    <t>C0206618</t>
  </si>
  <si>
    <t>C0206619</t>
  </si>
  <si>
    <t>C0206620</t>
  </si>
  <si>
    <t>C0206621</t>
  </si>
  <si>
    <t>C0206622</t>
  </si>
  <si>
    <t>C0206623</t>
  </si>
  <si>
    <t>C0206624</t>
  </si>
  <si>
    <t>C0206625</t>
  </si>
  <si>
    <t>C0206626</t>
  </si>
  <si>
    <t>C0206627</t>
  </si>
  <si>
    <t>C0206628</t>
  </si>
  <si>
    <t>C0206629</t>
  </si>
  <si>
    <t>C0206630</t>
  </si>
  <si>
    <t>C0206631</t>
  </si>
  <si>
    <t>C0206632</t>
  </si>
  <si>
    <t>C0206633</t>
  </si>
  <si>
    <t>C0206634</t>
  </si>
  <si>
    <t>C0206635</t>
  </si>
  <si>
    <t>C0206636</t>
  </si>
  <si>
    <t>C0206637</t>
  </si>
  <si>
    <t>C0206638</t>
  </si>
  <si>
    <t>C0206639</t>
  </si>
  <si>
    <t>C0206640</t>
  </si>
  <si>
    <t>C0206641</t>
  </si>
  <si>
    <t>C0206642</t>
  </si>
  <si>
    <t>C0206643</t>
  </si>
  <si>
    <t>C0206644</t>
  </si>
  <si>
    <t>C0206645</t>
  </si>
  <si>
    <t>C0206646</t>
  </si>
  <si>
    <t>C0206647</t>
  </si>
  <si>
    <t>C0206648</t>
  </si>
  <si>
    <t>C0206649</t>
  </si>
  <si>
    <t>C0206650</t>
  </si>
  <si>
    <t>C0206651</t>
  </si>
  <si>
    <t>C0206652</t>
  </si>
  <si>
    <t>C0206653</t>
  </si>
  <si>
    <t>C0206654</t>
  </si>
  <si>
    <t>C0206655</t>
  </si>
  <si>
    <t>C0206656</t>
  </si>
  <si>
    <t>C0206657</t>
  </si>
  <si>
    <t>C0206658</t>
  </si>
  <si>
    <t>C0206659</t>
  </si>
  <si>
    <t>C0206660</t>
  </si>
  <si>
    <t>C0206661</t>
  </si>
  <si>
    <t>C0206662</t>
  </si>
  <si>
    <t>C0206663</t>
  </si>
  <si>
    <t>C0206664</t>
  </si>
  <si>
    <t>C0206665</t>
  </si>
  <si>
    <t>C0206666</t>
  </si>
  <si>
    <t>C0206667</t>
  </si>
  <si>
    <t>C0206668</t>
  </si>
  <si>
    <t>C0206669</t>
  </si>
  <si>
    <t>C0206670</t>
  </si>
  <si>
    <t>C0206671</t>
  </si>
  <si>
    <t>C0206672</t>
  </si>
  <si>
    <t>C0206673</t>
  </si>
  <si>
    <t>C0206674</t>
  </si>
  <si>
    <t>C0206675</t>
  </si>
  <si>
    <t>C0206676</t>
  </si>
  <si>
    <t>C0206677</t>
  </si>
  <si>
    <t>C0206678</t>
  </si>
  <si>
    <t>C0206679</t>
  </si>
  <si>
    <t>C0206680</t>
  </si>
  <si>
    <t>C0206681</t>
  </si>
  <si>
    <t>C0206682</t>
  </si>
  <si>
    <t>C0206683</t>
  </si>
  <si>
    <t>C0206684</t>
  </si>
  <si>
    <t>C0206685</t>
  </si>
  <si>
    <t>C0206686</t>
  </si>
  <si>
    <t>C0206687</t>
  </si>
  <si>
    <t>C0206688</t>
  </si>
  <si>
    <t>C0206689</t>
  </si>
  <si>
    <t>C0206690</t>
  </si>
  <si>
    <t>C0206691</t>
  </si>
  <si>
    <t>C0206692</t>
  </si>
  <si>
    <t>C0206693</t>
  </si>
  <si>
    <t>C0206694</t>
  </si>
  <si>
    <t>C0206695</t>
  </si>
  <si>
    <t>C0206696</t>
  </si>
  <si>
    <t>C0206697</t>
  </si>
  <si>
    <t>C0206698</t>
  </si>
  <si>
    <t>C0206699</t>
  </si>
  <si>
    <t>C0206700</t>
  </si>
  <si>
    <t>C0206701</t>
  </si>
  <si>
    <t>C0206702</t>
  </si>
  <si>
    <t>C0206703</t>
  </si>
  <si>
    <t>C0206704</t>
  </si>
  <si>
    <t>C0206705</t>
  </si>
  <si>
    <t>C0206706</t>
  </si>
  <si>
    <t>C0206707</t>
  </si>
  <si>
    <t>C0206708</t>
  </si>
  <si>
    <t>C0206709</t>
  </si>
  <si>
    <t>C0206710</t>
  </si>
  <si>
    <t>C0206711</t>
  </si>
  <si>
    <t>C0206712</t>
  </si>
  <si>
    <t>C0206713</t>
  </si>
  <si>
    <t>C0206714</t>
  </si>
  <si>
    <t>C0206715</t>
  </si>
  <si>
    <t>C0206716</t>
  </si>
  <si>
    <t>C0206717</t>
  </si>
  <si>
    <t>C0206718</t>
  </si>
  <si>
    <t>C0206719</t>
  </si>
  <si>
    <t>C0206720</t>
  </si>
  <si>
    <t>C0206721</t>
  </si>
  <si>
    <t>C0206722</t>
  </si>
  <si>
    <t>C0206723</t>
  </si>
  <si>
    <t>C0206724</t>
  </si>
  <si>
    <t>C0206725</t>
  </si>
  <si>
    <t>C0206726</t>
  </si>
  <si>
    <t>C0206727</t>
  </si>
  <si>
    <t>C0206728</t>
  </si>
  <si>
    <t>C0206729</t>
  </si>
  <si>
    <t>C0206730</t>
  </si>
  <si>
    <t>C0206731</t>
  </si>
  <si>
    <t>C0206732</t>
  </si>
  <si>
    <t>C0206733</t>
  </si>
  <si>
    <t>C0206734</t>
  </si>
  <si>
    <t>C0206735</t>
  </si>
  <si>
    <t>C0206736</t>
  </si>
  <si>
    <t>C0206737</t>
  </si>
  <si>
    <t>C0206738</t>
  </si>
  <si>
    <t>C0206739</t>
  </si>
  <si>
    <t>C0206740</t>
  </si>
  <si>
    <t>C0206741</t>
  </si>
  <si>
    <t>C0206742</t>
  </si>
  <si>
    <t>C0206743</t>
  </si>
  <si>
    <t>C0206744</t>
  </si>
  <si>
    <t>C0206745</t>
  </si>
  <si>
    <t>C0206746</t>
  </si>
  <si>
    <t>C0206747</t>
  </si>
  <si>
    <t>C0206748</t>
  </si>
  <si>
    <t>C0206749</t>
  </si>
  <si>
    <t>C0206750</t>
  </si>
  <si>
    <t>C0206751</t>
  </si>
  <si>
    <t>C0206752</t>
  </si>
  <si>
    <t>C0206753</t>
  </si>
  <si>
    <t>C0206754</t>
  </si>
  <si>
    <t>C0206755</t>
  </si>
  <si>
    <t>C0206756</t>
  </si>
  <si>
    <t>C0206757</t>
  </si>
  <si>
    <t>C0206758</t>
  </si>
  <si>
    <t>C0206759</t>
  </si>
  <si>
    <t>C0206760</t>
  </si>
  <si>
    <t>C0206761</t>
  </si>
  <si>
    <t>C0206762</t>
  </si>
  <si>
    <t>C0206763</t>
  </si>
  <si>
    <t>C0206764</t>
  </si>
  <si>
    <t>C0206765</t>
  </si>
  <si>
    <t>C0206766</t>
  </si>
  <si>
    <t>C0206767</t>
  </si>
  <si>
    <t>C0206768</t>
  </si>
  <si>
    <t>C0206769</t>
  </si>
  <si>
    <t>C0206770</t>
  </si>
  <si>
    <t>C0206771</t>
  </si>
  <si>
    <t>C0206772</t>
  </si>
  <si>
    <t>C0206773</t>
  </si>
  <si>
    <t>C0206774</t>
  </si>
  <si>
    <t>C0206775</t>
  </si>
  <si>
    <t>C0206776</t>
  </si>
  <si>
    <t>C0206777</t>
  </si>
  <si>
    <t>C0206778</t>
  </si>
  <si>
    <t>C0206779</t>
  </si>
  <si>
    <t>C0206780</t>
  </si>
  <si>
    <t>C0206781</t>
  </si>
  <si>
    <t>C0206782</t>
  </si>
  <si>
    <t>C0206783</t>
  </si>
  <si>
    <t>C0206784</t>
  </si>
  <si>
    <t>C0206785</t>
  </si>
  <si>
    <t>C0206786</t>
  </si>
  <si>
    <t>C0206787</t>
  </si>
  <si>
    <t>C0206788</t>
  </si>
  <si>
    <t>C0206789</t>
  </si>
  <si>
    <t>C0206790</t>
  </si>
  <si>
    <t>C0206791</t>
  </si>
  <si>
    <t>C0206792</t>
  </si>
  <si>
    <t>C0206793</t>
  </si>
  <si>
    <t>C0206794</t>
  </si>
  <si>
    <t>C0206795</t>
  </si>
  <si>
    <t>C0206796</t>
  </si>
  <si>
    <t>C0206797</t>
  </si>
  <si>
    <t>C0206798</t>
  </si>
  <si>
    <t>C0206799</t>
  </si>
  <si>
    <t>C0206800</t>
  </si>
  <si>
    <t>C0206801</t>
  </si>
  <si>
    <t>C0206802</t>
  </si>
  <si>
    <t>C0206803</t>
  </si>
  <si>
    <t>C0206804</t>
  </si>
  <si>
    <t>C0206805</t>
  </si>
  <si>
    <t>C0206806</t>
  </si>
  <si>
    <t>C0206807</t>
  </si>
  <si>
    <t>C0206808</t>
  </si>
  <si>
    <t>C0206809</t>
  </si>
  <si>
    <t>C0206810</t>
  </si>
  <si>
    <t>C0206811</t>
  </si>
  <si>
    <t>C0206812</t>
  </si>
  <si>
    <t>C0206813</t>
  </si>
  <si>
    <t>C0206814</t>
  </si>
  <si>
    <t>C0206815</t>
  </si>
  <si>
    <t>C0206816</t>
  </si>
  <si>
    <t>C0206817</t>
  </si>
  <si>
    <t>C0206818</t>
  </si>
  <si>
    <t>C0206819</t>
  </si>
  <si>
    <t>C0206820</t>
  </si>
  <si>
    <t>C0206821</t>
  </si>
  <si>
    <t>C0206822</t>
  </si>
  <si>
    <t>C0206823</t>
  </si>
  <si>
    <t>C0206824</t>
  </si>
  <si>
    <t>C0206825</t>
  </si>
  <si>
    <t>C0206826</t>
  </si>
  <si>
    <t>C0206827</t>
  </si>
  <si>
    <t>C0206828</t>
  </si>
  <si>
    <t>C0206829</t>
  </si>
  <si>
    <t>C0206830</t>
  </si>
  <si>
    <t>C0206831</t>
  </si>
  <si>
    <t>C0206832</t>
  </si>
  <si>
    <t>C0206833</t>
  </si>
  <si>
    <t>C0206834</t>
  </si>
  <si>
    <t>C0206835</t>
  </si>
  <si>
    <t>C0206836</t>
  </si>
  <si>
    <t>LMST; SEQUENCE CHANGE</t>
  </si>
  <si>
    <t>CASI/CHSCH</t>
  </si>
  <si>
    <t>CSCH/QTZT</t>
  </si>
  <si>
    <t>Reduced to NTW</t>
  </si>
  <si>
    <t>HTW (0-297.79m), NTW below</t>
  </si>
  <si>
    <t>Clay-altered fault rubble.</t>
  </si>
  <si>
    <t>Barren, high Chl content</t>
  </si>
  <si>
    <t>CDG</t>
  </si>
  <si>
    <t>Fracture-controlled Apy-SS-Py</t>
  </si>
  <si>
    <t>Intercalated calc-silicate and chl-qtz schist (as above). Characterized by weaker CASI alteration and lower mag-sus response (weak=moderate through 25% of unit). Two 1cm discordant veins; one hosts blebby Po. Sharp conformable lower contact.</t>
  </si>
  <si>
    <t>Blue-grey laminated limestone (as above). No discordant veining, Po mineralization, or mag-sus response. Sharp conformable contacts.</t>
  </si>
  <si>
    <t>Dark-grey limestone (as above). No mag-sus repsonse or discordant veining. Sharp conformable contacts.</t>
  </si>
  <si>
    <t>GSCH/CLSR/CHSCH</t>
  </si>
  <si>
    <t>CSCH/CLSR</t>
  </si>
  <si>
    <t>GSCH/MQST</t>
  </si>
  <si>
    <t>LMST-CASI</t>
  </si>
  <si>
    <t>High [discordant VNs]</t>
  </si>
  <si>
    <t>High [Po]</t>
  </si>
  <si>
    <t>GSCH; andalusite</t>
  </si>
  <si>
    <t>MQST/QTZT</t>
  </si>
  <si>
    <t>Grey-black laminae ser-chl-graph schist. Weak mag-sus response through 20% of unit associated with fine-grained disseminate Po in concordant qtz segregations and graphitic laminae. Chloritoid (?) porphyroblasts observed in 3cm black chloritic band at 423.05m. Single 4cm discordant qtz vein is barren. Gradational lower contact.</t>
  </si>
  <si>
    <t>Grey laminated ser-chl-qtz schist with disseminated to laminate carbonate (weak HCl reaction) - weak CASI alteration? Mag-sus response stronger than unit above (weak&gt;moderate through 80% of unit) Single 3cm discordant qtz-carb vein hosts fine-grained Po and very fine-grained SS needles in carbonate clots. Lower contact defined by fault.</t>
  </si>
  <si>
    <t>Strongly clay-altered rubbly fault in ser-chl-qtz schist grading into limestone rubble at base. No discordant veining, mag-sus response, or mineralization observed.</t>
  </si>
  <si>
    <t>Grey-black laminated graphitic ms-qtz schist (ser/chl?). Weak mag-sus through 50% of band; fine-grained disseminated Po where more siliceous, blebs in graphitic laminae. No discordant veining or polymetallic mineralization observed.</t>
  </si>
  <si>
    <t>Grey to grey-black laminated relatively competent fine-grained quartzite with patchy limey laminae and bands (sub-cm to decimeter-wide) associated with patchy weak mag-sus response through 20% of unit. High discordant vein density (1.5 per m; sub-cm to 30cm widths - average ~5cm); host patchy fine-grained Py, very fine-grained sulphosalts (&lt;0.5% of vein volume) through 75% of veins, and trace fine-grained Apy and fine-grained Po. Graphitic schist band occurs in unit (See below)</t>
  </si>
  <si>
    <t>Grey to dark-grey quartzite (as above). Calcite fracture fill/veining continues from lower 10cm of unit above through upper 3m of unit (vuggy and barren, up to 1cm wide). Lower contact is gradational.</t>
  </si>
  <si>
    <t>Grey ms/ser-qtz schist characterized by elevated fissility relative to surrounding quartzite, less dark grey colour, and phyllitic partings. Mas-sus response increases relative to QTZT with weak&gt;moderate&gt;strong response through 50% of unit (very fine to fine-grained disseminated Po). Unit is intercalated with more competent bands that appear similar to surrounding QTZT. Five discordant veins (elevated vein density continues from above) with 1.5-10cm widths host fine-grained Py, fine-grained Po intergrown with trace very fine-grained Cpy, and trace sulphosalts. Fine-grained Py is disseminated in haloes of discordant veins. Lower contact defined by decrease in mica content and drop in mag-sus response.</t>
  </si>
  <si>
    <t>Z. Chapman, K. Parry</t>
  </si>
  <si>
    <t>Changed from DUP (good paragensis veining; need rep samples saved).</t>
  </si>
  <si>
    <t>Calcareous schist, as above (though unoxidized): dark green &gt; brown laminated ca-bt-qtz-ser-chl schist, with ~40% medium green-grey laminated to very thinly bedded ca-chl-ms-qtz schist; higher silica content overall, but highly variable and difficult to split liths; siliceous zones contain far more chlorite than in CSCH above, imparting green colouration. A discordant vein at 66.97m contains a ~0.5mm VG grain in an aggregate of FG Apy and sulphosalts; this vein, along with most other disc veins in the unit, contain strong fracturing perpendicular to vein walls, often filled with FG Py. In general, discordant veins are &lt;1mm to 4cm wide, hosting Py &gt; Apy, Po, sulphosalts; ~1mm-wide vein at 66.45m contains F-MG biotite. About 4-5 veins per meter to 67.43m, and a cluster of about 7 veins within 15cm at 70.2m; sparse veining outside these zones. Concordant veins host rare Py, and trace Po (dis to blebby); Po also rarely disseminated in the host, and generates weak&gt;mod mag response over ~7% of the unit. Faulting seen through the unit as mm- to cm-scale offsets, often creating 1mm-wide ca-healed tension gashes in surrounding core; minor gouge patches up to ~2cm wide. Lower contact is gradational as patchy calcite dies out, placed where visible HCl reaction ends</t>
  </si>
  <si>
    <t>Greenstone sills, as above, with ~10% intercalated bt-ser-chl-qtz schist; a 10cm patch of schist at 135.65m shows strong foliation-parallel shearing as folds within beds. Strong faulting between 137.3-138.75m, which includes several gouge patches up to 10cm wide; elsewhere, faulting causes patchy rubble zones, mm-scale offsets along healed planes, and S/Z-folding. Slightly under 1 discordant vein per meter on average, weakly (or un-) mineralized, with FG Po (rarely with associated Cpy) &gt; Py &gt; Apy &gt; Sph. Concordant veins can be wide in schist, up to 13cm, and host Py and Po +/- Cpy. FG disseminated Apy and FG dis to blebby Po are visible in sills, with Po generating weak&gt;mod mag response over ~45% of the unit. Lower contact is sharp and conformable.</t>
  </si>
  <si>
    <t>Calcareous schist, as above: dark green &gt; brown laminated ca-bt-qtz-ser-chl schist, with ~40% medium to dark green-grey laminated to very thinly bedded ca-chl-ms-qtz schist. Discordant veins often have bleached and/or silicified alteration halos where sulphosalts +/- Apy, Py are disseminated. A 3mm-wide discordant vein at 152.22m has a ~0.5mm VG grain in the silicified halo, ~3mm from the vein. On average, about 1 discordant vein per meter, though often occurring in clusters of 2-3; veins are up to 25cm wide, though the widest veins are only weakly mineralized. Veins host Py, Po +/- Cpy, sulphosalts, and rare Apy. Concordant veins contain disseminated to blebby Po and rarely Py; Po here and dis to blebby in schist generates weak&gt;&gt;mod mag response over ~15% of the unit. Common faulting, fracturing, and shearing; slickensides on fault planes indicate oblique slip (rarely oriented - see structure tab). Strongest faulting between 163.25-164.6m where foliation has been sheared to sub-parallel TCA by about 4 fault planes at ~55TCA, and between 169.9-171m, with mm- to cm-scale offsets along ubiquitous fault planes. Lower contact is sharp and conformable.</t>
  </si>
  <si>
    <t>Greenstone sill, as above, with 20cm of bt-ser-chl-qtz schist at 172.83m, in a zone dominated by a 5cm-wide discordant vein, and concordant veins up to 2.5cm wide. Discordant vein abundance decreases down-hole, from 2-3 per meter above 174.75m, and under 1 per meter below. Veins are weakly mineralized with Po, Py, or sulphosalts. A discordant vein at 176.4m is almost entirely filled with dark green, aphanitic chlorite, with a ~1cm wide lens of qtz+ca with trace Py on the down-hole tip; silicification is strong in the sill surrounding this vein and FG Apy and Py are visible in this zone; there is also shearing 4cm above the vein along a parallel plane, creating S/Z-folding. Shearing parallel to discordant veining also occurs in the 5cm above and below a vein at 174.16m, creating gentle folds. Abundant disseminated to blebby Po in the host generates a weak&gt;mod mag response over ~70% of the unit. Lower contact is sharp and conformable.</t>
  </si>
  <si>
    <t>Calcareous schist, as described above: dominantly dk green&gt;brown ca-bt-qtz-ser-chl schist with ~15% of high-silica schist; &lt;5% GNST sills, as above, &lt;10cm wide, decreasing abundance down-hole. About 1 discordant vein per meter, up to 16cm wide, though only weakly mineralized - most commonly containing Py and sulphosalts, often Po with rare associated Cpy, and trace Apy and Sph. With the exception of sulphosalts, the same assemblage is visible in concordant veins, though Po is most common, often MG or as blebs up to 1cm. Host schist contains common disseminated to blebby Po (rare trace Cpy on blebs); Po generates weak&gt;mod mag response over 45% of the unit. Gentle to tight folding scattered throughout the unit; faults create abundant ca-healed tension gashes, patchy gouge zones, and offsets along healed and fractured planes that may bear slicken lines. Calcite content increases in the lower meter, beginning to fill laminae, generating . Lower contact is gradational, boundary placed at first limestone bed &gt;1cm.</t>
  </si>
  <si>
    <t>Calcareous schist, as above. About 2 discordant veins per meter, 5mm to ~30cm wide, hosting Py, Apy, sulphosalts, Po with rare associated Cpy, and trace sphalerite. Discordant veins also contain trace fine- to coarse-grained ankerite. Po &gt; Py is also visible in concordant veins and the host schist, Po is disseminated to blebby, with blebs irregular and elongated on foliation planes, up to ~4 cm long, generating weak&gt;mod&gt;strong mag response over 40% of the unit. Lower contact is sharp and conformable.</t>
  </si>
  <si>
    <t xml:space="preserve">Greenstone sill, as above though with high biotite content (brown bands more abundant) and patchy laminar calcite, with ~20% intercalated bt-qtz-ser-chl schist with significant concordant veining. Tight to isoclinal folding within beds between 210.2-210.3m; ca-healed faults and fractures throughout the unit, mm-scale offsets along faults. One discordant vein at the base of the unit, 1cm wide hosting trace Apy. Concordant veins and the host contain abundant Po generating mod&gt;weak mag response over the entire unit. Lower contact is sharp and conformable. </t>
  </si>
  <si>
    <t>Medium grey-green laminated qtz-chl-ser schist, with very rare biotite imparting brown hue. Strong faulting throughout creating gouge in &lt;1cm seams, and sections up to 30cm wide; low-angle faulting creates shear zones and slickensides throughout, 10-20TCA, with slicken line gammas ranging 30-50deg. A fault at 217.47m is healed with 1-3cm of ankerite with minor qtz and stringer Py; smaller ank veins (~5mm wide), irregular to stepped in shape, are common between 215-219.3m, hosting abundant F-MG Sph and trace Py. Only 4 discordant veins, but all are wide, &gt;8cm wide though they are generally fractured making width measurements uncertain. Disc veins host trace F-MG Py that increases in abundance down-hole, and rare Apy, and sulphosalts. Rare trace scheelite in discordant and concordant veins. Sparse Py&gt;Po in concordant veins, and both are visible in trace amounts in the host; Po grains reach 4mm wide. Weak&gt;mod mag response over just ~5% of the unit. Lower contact is faulted.</t>
  </si>
  <si>
    <t>Dirty limestone interbedded with bt-qtz-ser-chl schist, as described above. Lower calcite content between 226.7-227.9m, 230.55-232.4m, 232.55-233.7m where limestone is sparse and/or thin laminae only - the lower zone listed is primarily a fractured discordant vein. Fluid deformation textures and/or tectonic folding (open to tight folds) are common throughout. Discordant veining increases down-hole: a group of four ~5mm-wide veins at 226.55m are weakly mineralized with Po, Py, and sulphosalts; below 230.9m, there is about 1 discordant vein per meter, 5mm to at least 30cm wide (fractured) hosting Po, Py, trace Apy and sulphosalts; trace FG scheelite in discordant veins. Veins at  234.65m and 235.25m are offset 4-6cm along foliation-parallel (~75TCA) faults, the former with slicken lines, gamma 24deg. There is abundant Po in the host, FG disseminated to blebby, blebs elongate on foliation planes, 1-5mm long; weak&gt;mod mag response over 60% of the unit. The lower contact is faulted.</t>
  </si>
  <si>
    <t>Highly irregular unit; begins with about 1m of intensely chlorite-altered calc-silicate and marl, with strong concordant veining and qtz-ank-ca-healed faults; below a fault at 241.60m, intense clay alteration creates ~10cm of gouge then gradually dies out over another 10cm. Between 241.8-243.4m, a brecciated marl - dark grey limestone clasts up to 7cm wide in a chlorite and ankerite-rich matrix - is faulted against a laminated ank-chl-ank schist by abundant 15-65TCA faults; contacts between the marl and schist are along several low-angle 15-20TCA slickensides, with distinctive slicken lines at gammas 17-55deg. Unit is mineralized with Po, Py, Apy, and trace sphalerite and galena; Po generates weak&gt;mod mag response over ~40% of the unit. Lower contact is placed below a 20TCA ank-vein breccia where ank-healed fractures and clots of chlorite die out.</t>
  </si>
  <si>
    <t>K. Parry May 17, 2023;
Dark grey-brown to light beige-grey v.f.g. qtz-ser-chl schist. Upper contact defined by last carb occurrence. Unit is fissile and fractured (foli-parallel) with carb hairline veinlet swarms throughout. Weak mag-sus response through 50% of unit; associated with fine-grained disseminated Po in schist and fine-grained to blebby Po in concordant veins. Two 3cm discordant veins; one barren, other hosts fine-grained Po and very fine-grained sulphosalts. Py occurs as fine-grained 3mm fracture fill at 268m (commonly logged above but only trace observed). Lower contact defined by drop in sericite concentration</t>
  </si>
  <si>
    <t>Dark grey-brown to grey banded ser-qtz-chl schist with patchy ms-qtz schist bands (5-50 cm) through 5% of unit. Faulting from 276.30-276.76m consists if strongly sheared and clay-altered schist with 5% gouge; fine-grained Py fracture fill occurs between dismembered qtz vein boudins. Weak&gt;moderate&gt;&gt;strong mag-sus response through 50% of unit; fine-grained Po diss. in schist, blebs of Po-carb-chl in concordant veining. Strong readings from 297.90-298.50m not associated with observable change in [Po] - v.f.g. magnetite? Unit averages one discordant vein per 2m with sub-cm to 3cm widths; host f.g. to blebby Po and f.g. grey-black sulphosalts. Trace fine-grained Py observed in foliation-parallel blebs (highly strained) at 298.75m. Single 3mm Apy grain observed in schist at  278.92m along margin of 2.5cm discordant vein hosting Po and SS. Chloritoid porphyroblasts occurs from 282-300m. Gradational lower contact with increasing qtz content.</t>
  </si>
  <si>
    <t xml:space="preserve">Grey to dark-grey chl-qtz schist with patchy CHSCH (grading out from above) and gritty siliceous bands. Mag-sus response drops with drop in mica content (weak response over ~8% of unit); Po as fine-grained disseminations in chl-rich bands and fine-grained to blebby in concordant veins. Similar discordant vein density as above (1 per 2m; sub-cm to 2cm widths - rarely up to 6cm); host fine-grained Po and patchy fine-grained sulphosalts. Unit becomes more siliceous around 320.8m and chl laminae and banding grades out. </t>
  </si>
  <si>
    <t>Dark-brown-beige laminated calc-silicate altered unit with sericitic laminae, intense silicification and patchy fine-grained carbonate. Pervasive weak&gt;moderate mag-sus response (disseminated fine-grained to very fine-grained Po). No discordant veining.</t>
  </si>
  <si>
    <t xml:space="preserve">Dark grey-black carbonaceous quartzite/mica-qtz schist (pearly micaceous partings but glassy texture on drilled surface) - similar to that seen in Airstrip core. Near pervasive weak&gt;moderate&gt;strong mag-sus response associated with fine-grained Po disseminated along carbonaceous laminae - strained parallel to foliation (replacing original Py?). Two discordant veins (2-6cm) host fine-grained Po and trace fine-grained sulphosalts. 327.82-328.22m has high concentration of Po with strong mag-sus response. </t>
  </si>
  <si>
    <t>Grey and brown-black laminated quartzite with bands of disseminated fine-grained carbonate. Characterized from qtzt above by lack of carbon, Po, and no mag-sus response. Highly competent. Minimal concordant veining (single 2cm vein). Few sub-5mm discordant qtz+carb veins are barren.</t>
  </si>
  <si>
    <t>Grey, dark-grey-brown, and beige laminated chl-ser-qtz schist with patchy carbonate occurring as limey laminae and weak patchy calc-silicate alteration. Siliceous bands have dark-grey qtz grit. Weak=moderate mag-sus response through 60% of unit.  Four discordant veins (sub-cm to 4cm widths); host fine-grained to blebby Po and patchy fine-grained sulphosalts. Sharp conformable lower contact.</t>
  </si>
  <si>
    <t>Light-grey fine-grained quartzite with white disseminated foliaform carbonate (weak and patchy). Two discordant sub-cm qtz-carb veins host coarse-grained scheelite. Sharp conformable lower contact.</t>
  </si>
  <si>
    <t>Light-grey to blue-grey banded limestone. No discordant veining or mag-sus response. High competency. Sharp conformable contacts.</t>
  </si>
  <si>
    <t>Grey to dark grey-brown banded and laminated chl-qtz schist. Alternating sub-50cm chl and qtz-rich bands. Trace patchy carbonate as mm-wide laminae. Weak&gt;moderate&gt;strong mag-sus response through 25% of unit associated with fine-grained disseminated Po in schist (weak), blebs in concordant veining (moderate-strong). Discordant veins (1 per 2m; 1-7cm widths) host patchy Po-SS mineralization (variable Po+SS, Po, SS, barren). Trace fine-grained Apy observed in single vein. Lower contact gradational with increasing carbonate and calc-silicate alteration; defined by first carb.</t>
  </si>
  <si>
    <t>Dark to light-grey calc-silicate with beige sericitic laminae separating fine to medium-grained carbonate bands and laminae. Strong silicification. Weak&gt;moderate mag-sus response through 70% of unit associated with fine-grained disseminated Po (elevated from CHSCH above). CASI alteration becomes stronger at 389.8m with lighter colour and more laminated/banded CASI textures - associated with drop in mag-sus response (may be controlled by changing liths; CHSCH above to LMST below). Two 2-5cm discordant veins, one hosting trace fine-grained Py, another hosting &lt;1% fine-grained Po and 1cm scheelite inclusion. Lower contact is gradational with limestone bands and CASI bands alternating over 10cm.</t>
  </si>
  <si>
    <t>Blue-grey-white banded limestone (as above). No mag-sus response or Po observed. Single 2cm discordant qtz-carb vein is barren. Sharp conformable lower contact.</t>
  </si>
  <si>
    <t>Grey to blue-grey limestone with &lt;5% calc-silicate bands up to 3cm wide (sickly yellow-beige sericite laminae). Large discordant qtz-chl(2%) vein from 405.75-406.94m hosts coarse Po (up to 1cm, 1% of vein), lesser blebby Cp and fine-grained to blebby Py (&lt;0.5%). Sharp conformable lower contact defined by concordant vein.</t>
  </si>
  <si>
    <t>Grey-beige banded and laminated medium-grained calc-silicate with very fine-grained wispy sericitic laminae (as above). Moderate&gt;weak mag-sus response is pervasive through unit (fine-grained disseminations in schist to blebby Po in concordant veins). Single 10cm discordant vein hosts 3% Po as fracture fill. Lower contact is sharp and conformable.</t>
  </si>
  <si>
    <t>Grey laminated mica-qtz schist with chloritic partings and strongly strained/flattened chlorite spotting. Weak&gt;&gt;moderate mag-sus response through 25% of unit (disseminated fine-grained Po ins schist). Two discordant veins (0.5-1cm) host fine-grained fracture-controlled Po and chl clots. Lower contact defined by increase in competency, decrease in chl, and first occurrence of carbonate.</t>
  </si>
  <si>
    <t>Blue-grey laminated quartzite with disseminated carbonate spotting (weak to moderate HCl reaction). Blue-grey colour looks like a pervasive alteration (similar to other looking sections with high Ni(?) anomaly). Weak&gt;&gt;moderate mag-sus response through 40% of unit; disseminated very fine-gained Po. Seven discordant veins (1-5cm) host coarse blebby Po. Low concordant vein density (few sub-3cm veins).  Conformable sharp lower contact.</t>
  </si>
  <si>
    <t>Alternating/intercalated grey laminated calc-silicate and dark grey-brown chl-qtz schist. Weak=moderate mag-sus response through 75% of unit (very fine to medium-grained disseminated Po). Three 1-2cm discordant veins host blebby Po. Diffuse conformable lower contact.</t>
  </si>
  <si>
    <t>Light blue-grey laminated limestone (as above). No discordant veining or Po mineralization (no mag-sus response). Calc-silicate altered margins/contacts.</t>
  </si>
  <si>
    <t>Grey to dark-grey laminated and banded chl-qtz schist with minor weak calc-silicate alteration along upper 25cm of unit and minor carbonate occurring along mm-scale laminae and fine-grained disseminated spotting. Weak&gt;moderate mag-sus response through 60% of unit associated with more chlorite-rich bands hosting fine-grained disseminated Po. Lower contact defined by last occurrence of carbonate.</t>
  </si>
  <si>
    <t>Very fine-grained yellowy-beige laminated to medium-grained grey banded calc-silicate bands intercalated with subordinate grey-black graphitic bands (25%). Elevated mag-sus response (moderate&gt;weak&gt;strong) through 70% of unit associated with fine-grained to blebby Po; higher abundance in graphitic banding. Single 1cm discordant vein is barren.</t>
  </si>
  <si>
    <t>Grey-black carbonaceous chl-ser&lt;&lt;qtz schist. Weak&gt;moderate&gt;strong mag-sus response through 40% of unit; fine-grained disseminated Po in schist coarse blebs in concordant veining. Single 2cm discordant qtz vein is barren.</t>
  </si>
  <si>
    <t xml:space="preserve">Grey-beige banded and laminated medium-grained calc-silicate with very fine-grained wispy sericitic laminae (as above). 10cm of moderate=strong mag-sus along lower margin of unit; fine-grained disseminated Po. 5mm discordant vein at top of CASI band hosts blebby Po intergrown with trace Cpy. </t>
  </si>
  <si>
    <t>Grey-black banded graphitic chl-ser-qtz schist intercalated with grey more siliceous bands. Weak=moderate mag-sus response through 70% of unit (disseminated fine-grained to blebby Po - stronger readings associated with coarser Po in concordant veining and silicified bands). No discordant veining or polymetallic mineralization observed. Gradational lower contact with increasing calcareous laminae intercalated with graphitic laminae/bands.</t>
  </si>
  <si>
    <t>Beige-grey to dark grey calc-silicate (as above) with variable intensity of alteration and patchy carbonaceous banding. Moderate&gt;weak&gt;strong mag-sus response; fine-grained to blebby Po with coarser Po in more siliceous zones and concordant veins. Irregular dismembered discordant veining (boudined and discontinuous) host coarse blebby Po with subordinate (&lt;1% of sulphides) intergrown Cpy. Lower contact defined by sharp increase in carbonate with associated change to light grey colour.</t>
  </si>
  <si>
    <t>Banded and laminated light-grey limestone with laminated calc-silicate alteration characterized by beige wispy sericitic laminae. Calc-silicate banding increases towards base of unit and is associated with increase in Po content and mag-sus response (weak patchy through 10% of unit to 470.70m then moderate=weak&gt;strong readings through 60% of unit below. Single 1.5cm discordant qtz-chl-carb vein is barren. Lower contact defined by drop in unaltered limestone banding.</t>
  </si>
  <si>
    <t>Grey to beige-brown to dark-grey banded calc-silicate (as above) intercalated with chl-ser-qtz schist and grey-black laminated graphitic bands. Very high mag-sus response (pervasive moderate&gt;weak&gt;strong response) associated with disseminated fine-grained Po in schist and blebs in concordant qtz veining. Elevated discordant vein density (10 through unit; &lt;1 per m average but higher than units above) with 1 to 45cm widths. Half of discordant veins are barren, half host fine-grained to blebby Po intergrown with very fine Cpy. 45cm discordant vein at 485.05m hosts coarse-grained Py-Po intergrown fracture-controlled aggregates and trace fine-grained Apy. Unit crosscut by fracture-controlled Py (482.95m). Lower contact defined by drop in carbonate content/</t>
  </si>
  <si>
    <t>Grey to dark-grey ms-qtz schist intercalated with more micaceous chl-ser-qtz schist and patchy carbonaceous intervals. Chl-ser-qtz schist is spotted with highly strained foliaform chl clots. Mag-sus response through 30% of unit (Weak&gt;moderate&gt;strong); stronger readings associated with more blebby Po often in concordant veining and few weakly calcareous silicified bands. Nine discordant veins through unit (&lt;1 per 2m average) with variable widths (1cm to 50cm); host fine-grained Py and Po, fine to blebby Po, very fine-grained sulphosalts (carbonate-fracture and selvage hosted), fracture controlled very fine-grained Py, and trace dark-brown-black Sph. Lower contact defined by sharp increase in silica content.</t>
  </si>
  <si>
    <t>Black laminated siliceous graphitic schist. Two sub-3mm laminae host white medium-grained andalusite porphyroblasts. Unit crosscut by calcite veining/fracture fill continuing into quartzite below. No Po mineralization or discordant veining. Sharp conformable contacts.</t>
  </si>
  <si>
    <t>Blue-grey laminated and banded limestone crosscut by 5% irregular carbonate veining up to 5mm wide. Few decimeter-wide white bands/veins composed of 80% calcite and 20% coarse quartz inclusions. Few discordant qtz veins with irregular boundaries oriented sub-perpendicular TCA host fine-grained to blebby Po. Lower contact is sericitic and fractured; defined by sharp increase in carbon content.</t>
  </si>
  <si>
    <t>Fe-carb</t>
  </si>
  <si>
    <t>Lower BRX wall 12/096</t>
  </si>
  <si>
    <t>Sph-Py-Apy BRX</t>
  </si>
  <si>
    <t>PBZNVN</t>
  </si>
  <si>
    <t>SPH-PY BRX</t>
  </si>
  <si>
    <t>GSCH/ASCH</t>
  </si>
  <si>
    <t>MQST-QTZT</t>
  </si>
  <si>
    <t>MASSIVE SULPHIDE BRX</t>
  </si>
  <si>
    <t>BRX to 647.40m</t>
  </si>
  <si>
    <t>Finely laminated grey to dark-grey quartzite (MQST?) similar to quartzite above but with higher mica content in patchy bands (intercalated MQST) and higher Po content and mag-sus response (weak&gt;moderate&gt;strong through 60% of unit). Differentiated from MQST above but higher competencey. Po occurs as horisonz of fine-grained disseminations and blebs on condordant veins. Fe-carbonate vienlets/fracture-fill occurs in lower meter and hosts fine-grained sph and medium-grained Py. Discordant qtz vein density averages 1 per m with 0.5-3cm widths; gennerally barren with patchy Po and Py blebs.</t>
  </si>
  <si>
    <t xml:space="preserve">Sulphide breccia. Crackle-brecciated quartzite clasts with qtz matrix rebrecciated with massive sulphide Sph&gt;Py&gt;Apy-calcite matrix - appears to be sulphide carbonate veins running through pre-existing fault/breccia zone. Blebby Sph occurs in qtz veining/matrix. Sulphides are fracture-controlled to massive. No Gn observed. Sulphides compose 30% of breccia and comprizes 60% massive Sph, 20% Py (coare-grained to aggregates) and 10% fine to coarse-grained Apy. Planar contacts steeply dipping to the east (~70--&gt;270). </t>
  </si>
  <si>
    <t>Finely laminated grey to dark-grey QTZT/MQST as above with patchy carbonaceous bands (grading into GSCH). Andalusite observed along carbonaceous laminae. Three discordant veins (2-7cm) host fine-grained Py and trace sulphosalt needles. Lower contact defined by increase in graphite and andalusite porphyroblasts.</t>
  </si>
  <si>
    <t>Grey-black laminate ser-andalusite-qtz-graphite schist. Andalusite occurs as white-grey laths (up to 1cm) and radiating aggregates up to 5mm.Five disordant veis (1-2cm widths, single 15cm vein) host fine to coarse-grained Py, blebby Sph, and blebby Po intergrown with trace Cp. Moderate&gt;weak mag-sus response through 60% of unit associated with very fine-grained disseminated Po.Gradational lower contact defined by increase in qtz and decrease in graphite.</t>
  </si>
  <si>
    <t>Grey to dark-grey fissile ms/ser-qtz schist with subordinate competent bands of quartzite up to 20cm. Unit is weakly carbonacoeus contributing to dark-grey colour. Weak=moderate mag-sus response through 50% of unit associated with disseminated fine-grained Po and foliaform blebs. Seven discordant veins (5mm to 10cm) are barren (trace fine-grained Py in single vein). Lower contact defined by increase in competencey and more vitreous texture.</t>
  </si>
  <si>
    <t>Grey to dark grey-black quartzite with patchy more fissile MQST-like zones with micaceous partings (598.15-599.47m). Patchy weak&gt;moderate mag-sus response through 30% of unit to 630m associated with bands of fine-grained disseminated Po (sub-cm to 35cm) hosting up to 10% Po (weak carbonate) . Below 630m core becomes rubbley and mag-sus response diminishes. Discordant veins (~1 per 1.5m, 1cm widths) are generally barren, host patchy fine-grained Py and black Sph blebs. Fe-carb veinlets/fracture fill occurs from 609.40m to end of unit with trace Sph occurring in lower 10m (increases towards breccia below). Coarse-grained fracture-controlled Py from 632.5-633.5m around discordant qtz veinlets (brecciation?) hosting blebby Sph and Py (two Py generations?). Lower contact defined by increase in fractureing/crackle brecciation and is gradational.</t>
  </si>
  <si>
    <t>Very fine-grained (some coase-grained Apy and Py) grey-brown massive Py-Spy-Apy breccia with 25% qtz clasts (difficult to tell morphology) and fe-carbonate veinlets (&lt;5% Fe-carb). Fine-grained nature gives it a sooty appearance. Lower margin is gradational with increasing qtz contact.</t>
  </si>
  <si>
    <t>Crackle-brecciated quartzite and concordant veins to 640m where Fe-carbonate viening and "more developed" clast-supported breccia begins. Well developed breccia has qtz and quartzite clasts (angular, up to 4cm and poorly sorted, angular) with dark brown-black fine-grained Sph, Py, and yellow Fe-carb matrix. Lower contact somewhat sharp with drop in qtz content and increasing sulphide content to massive sulphides below.</t>
  </si>
  <si>
    <t>Brecciated quartzite with qtz-Fe carb matrix (10% Fe-carb) - more of a qtz vein swarm/crackle breccia with little to no rotation of clasts. Qtz-Fe-carb matrix hosts 1% blebby black Sph and lesser fine-grained Py. Lower margin defined by drop in qtz-matrix content but fe-carb veining continues into unit below.</t>
  </si>
  <si>
    <t>SAMPLE OUT OF SEQUENCE</t>
  </si>
  <si>
    <t>Fe carb-qtz matrix brx (&lt;1% sulphides). Sph-Gn-Py</t>
  </si>
  <si>
    <t>Fe-carb veinlet</t>
  </si>
  <si>
    <t>Crescent-chaped qtz vein - pinched out; two similar veins</t>
  </si>
  <si>
    <t>Hydrothermal breccia/veining</t>
  </si>
  <si>
    <t>Grey to dark-grey quartzite (continuing from above) with abundant fe-carb Sph-Py-Gn-bearing veining continuing from above (1% Fe-crb veining and veinlets). Medium-grained Py disseminated from 653.8-655m (0.5%) where Fe-carb veining is abundant. Weak&gt;moderate&gt;strong mag-sus through 15% of unit associated withgrey-brown band of fine-grained disseminated Po (similar to QTZTs above).  Lower contac defined by increase in mica content.</t>
  </si>
  <si>
    <t>Grey ms-qtz schist to chl-ser-qtz schist characterized by lower competencey/high fissility. Mag-sus response higher than in surrounding quartzite (weak=modera&gt;strong) - disseminated very fien-=grained Po in micaceous bands and blebs in concordant veining. Fe-carbonate veining continues frmo unit above but lower abundance (0.5% sub-5mm veinlets/fracture-fill); hosts fine-grained to blebby Sph (as above but lacks Gn). Single 1cm discordant qtz-carb-chl vein is barren. Lower contact defined by sharp increase in qtz content.</t>
  </si>
  <si>
    <t xml:space="preserve">Grey to dark-grey quartzite (as above) with 2% Fe-carb veinlets hositng blebby Sph (similar to QTZT above). No discordant qtz veins. Low mag-sus response (weak through 5% of unit) - disseminated fine-grained Po occurs in bands). Lower contact with breccia is gradational with increasing fracturing. </t>
  </si>
  <si>
    <t>Doubley brecciated quartzite (same quartzite as above). Crackle-breccia to matrix-supported. Crackle-brecciated clasts with qtz matrix rebrecciated with Fe-carb matrix (clast to matrix supported). Qtz matrix hosts fine-grained to blebby brown-black sph; Fe-carb matrix hosts fine-grained to blebby Sph, fine-grained Gn, and very fine-grained Py (&lt;1% sulphides total).  Lower meter is rubbley and underlain by clay and gouge-rich fault rubble.</t>
  </si>
  <si>
    <t>Grey to dark-grey quartzite (as above) Fractured and rubbley with Fe-carbonate fracture surfaces (less Fe-carb content than quartzites above). No Po mineralization, no discordant veining. Lower contacgt defined by sharp increase in sericite content.</t>
  </si>
  <si>
    <t xml:space="preserve">Medium-grey qtz-ser schist with alternating ser-rich and qtz-rich bands (intercalated qtz-ser and ser-qtz schist&gt; Elevated Po content relative to surrounding quartzites associated with mica-rich bands (weak&gt;moderate mag-sus response through 25% of unit). Single 6cm discordant qtz vein is barren. Lower contact gradational with increasing silica content. </t>
  </si>
  <si>
    <t>Grey ser-qtz schist (similar to unit above but with elevated qtz content). Five barren discordant chl-qtz veins (1-6cm wide). Weak&gt;moderate mag-sus response through 30% of uit (similar to SSCH above) with fine-grained disseminated Po in schist and blebs in concordant veining. Lower contact gradational with increasing mica content.</t>
  </si>
  <si>
    <t>Grey chl-qtz-ser schist (similar to SSCH and MQST above) with chloritic banding occuriong from 711-712m. Weak fracture-controlled clay occurs from 709.5-709.75m. Single 1cm discordant qtz vein hosts trace fine-grained Py. Elevated mag-sus response similar to MQST and SSCH above (weak&gt;moderate readings through 30% of unit) - fine-grained disseminated Po in schist and blebs in concordant veining. Lower contact defined by sharp increase in silica content and drop in moderate mag-sus readings.</t>
  </si>
  <si>
    <t>Medium to dark-grey quartztie with micaceous partings (glassy ms-qtz schist). Two discordant veins, one 4cm planar qtz vein hosts trace fine-grained Py, and another irregular anastomosing vein oriented sup-parallel TCA hosting trace fine-grained Py. High mag-sus response (weak&gt;moderate readings through 60% of unit) associated with fine-grained dissemianted Po - some strained blebs parallel to foliation. Lower contact gradational with increasing carbon content.</t>
  </si>
  <si>
    <t>Black carbonaceous quartzite (similar to quartzite above) with 0.5% disseminated medium-grained Py along graphitic partings. Weak mag-sus response is pervasive through unit - very fine-grained disseminated Po. No discordant veining or polymetallic mineralization observed. Lower contact defined by gradational decrease in carbon becoming patchy below.</t>
  </si>
  <si>
    <t>Grey quartzite with micaceous partings (as above) grading into vitreous quartzite at 735.6m. High mag-sus response continues from units above (weak&gt;moderate through 60% of unit); very fine-grained to fine-grained disseminated Po where response is weak and higher Po content along patchy sub-5cm weakly calcareous bands and blebs in concordant qtz veining associated with moderate mag-sus response. Lower contact defined by decrease in qtz content and increase in carbon.</t>
  </si>
  <si>
    <t>Lamianted black-grey ms/ser-graph-qtz schist (graphitic ms-qtz schist/MQST). Like graphitc wuartzite above hosts 0.5% fine-grained disseminated Py. Weak&gt;moderate mag-sus response through 30% of unit with similar fine-grained to blebb Po in schist and concordant veins. No discordant veining or associated mineralization observed. Lower contact defined by increased silica content and the grading out of carbon.</t>
  </si>
  <si>
    <t>Medium-grey quartzite with sections containing micaceus partings (borederline MQST) and others that are glassy (like QTZT above).  Weak&gt;mdoerate mag-sus response through 15% of unit associated with very fine-grained disseminated Po along more micacoeus zones. Two 2.5-3cm discordant qtz veins are barren. Lower contact defined by increase in mica content and associated mag-sus response.</t>
  </si>
  <si>
    <t>Grey ms-qtz schist with patchy sericite bands (similar to MQST-SSCH unit from 690.3-704.15m). Weak=moderate&gt;strong mag-0sus response through 40% of unit with strong response associated with sub-5cm calcareous bands hosting very fine-grained magnetite(? - no Po observed but has very finely pitted surface).Three barren discordant qtz veins (1-4cm widths). Lower contact defined by gradational change to vitreous texture and decrease in mica content.</t>
  </si>
  <si>
    <t>Grey-black banded vitrous very fine-grained quartzite. Single 6cm discordant qtz vein is barren. Weak&gt;moderate mag-sus response through 30% of unit (very fine-grained disseminated Po in bands). Lower margin gradational with increasing graphite content - defined by end of vitreous texture.</t>
  </si>
  <si>
    <t>Black laminated ser-graph-qtz schis with prevasive moderate&gt;weak&gt;strong mag-sus response associated with dissemianted very fine to fine-grained Po - strained and elongated along folia. 1.5cm pyritic band occurs consisting of medium-grained-blabby Po laminae. No discordant veining. Lower contact gradational with decreasing graphite and increasing chl-ser content.</t>
  </si>
  <si>
    <t>Medium-grey ser-chl-qtz schist with weak=moderate&gt;strong mag-sus response through 90% of unit (pervasive). Elevated mag-sus response grades out over top half od unit where carbon conten grades out from GSCH above. Faint andalusite porphyroblasts obseved in 3cm band at 764.02m. Single 1cm discordant qtz vein is barren. Lower contact deifined by sharp decrease in mica content.</t>
  </si>
  <si>
    <t>Vitreous grey-black banded quartzite (as above) with weak&gt;mdoerate mag-sus response through 25% of unit (v.f.g. disseminated Po). Single 1cm discordant qtz vein is barren. Lower contact defined by gradational increas in mica content and mag-sus response.</t>
  </si>
  <si>
    <t>Medium to dark-grey banded ser-qtz bands intercalated with more vitreous quarzite bands (20%). Elevated mag-sus response relative to surrounding quartzite (moderate&gt;weak&gt;strong through 60% of unit) with strong response associated with blebby Po in concordant veining and moderate response with sericite-rich bands (very fine-grained disseminated Po pervasive where weak). Two discordant qtz veins (one at moderate angle TCA and one at low angle TCA) are barren. Lower contact defined by drop in mica content.</t>
  </si>
  <si>
    <t>MQST/SSCH - 2m sample begins</t>
  </si>
  <si>
    <t>BRX to 679.43m</t>
  </si>
  <si>
    <t>Graphitic QTZT</t>
  </si>
  <si>
    <t>Faulting</t>
  </si>
  <si>
    <t>Faulting; missing block</t>
  </si>
  <si>
    <t>Grey quartzite rubble with 10% gouge and strong clay alteration. Gouge appears sooty (sulphides) and very fine-grained Py observed along rubble surfaces. No fault walls preserved (fractured).Very poor recovery (70cm).</t>
  </si>
  <si>
    <t>D?</t>
  </si>
  <si>
    <t>Grey-black banded dull to vitrous quartzite (as above).  Weak&gt;moderate mag-sus response through 30% of unit associated with very fine-grained disseminanted Po (as above). No discordant veining or associated mineralization observed. Graphite grades in at base of unit.</t>
  </si>
  <si>
    <t>Black graphitic quartzite with subordinate micaceous schist bands and less graphitic quartzite. Weak=moderate&gt;strong mag-sus response through 85% of unit associated with very fine to fine-grained disseminated Po in schist, concordant and discordant veins. Andalustie in graphitic laminae and bands.</t>
  </si>
  <si>
    <t>Laminated black and wgrey ser-graph-qtz schist. Low competencey relative to surrounding units. Weak&gt;moderate mag-sus through 20% of unit (fine-grained diss. Po). No discordant veining.</t>
  </si>
  <si>
    <t>Quartzite (as above) with subordinated graphtic laminae (5%). Weak&gt;moderate mag-sus through 20% of unit. No discordant veining or related mineralization observed.</t>
  </si>
  <si>
    <t>Siliceous and micaceous carbonaceous schist (graph-ser-chl-qtz schist). Weak=moderate mag-sus response through 70% of unit (very fine-grained diss. Po). No discordant veining. Lower contact defined by increase in graphite content.</t>
  </si>
  <si>
    <t>Black-grey laminated graphitic schist (as above) with fine-grained andalusite in graphitic laminae and bands. Few discordant qtz veins (1cm wide) host fine-grained Py in vugs and fractures. Weak=moderate mag-sus response through 80% of unit. Lower contact defined by first vitreous quartzite bands.</t>
  </si>
  <si>
    <t>Grey-black vitreous quartzite with patchy graphitic laminae and bands hosting fine-grained andalusite. Weak=moderate&gt;strong mag-sus response through 90% of unit associated with fine-grained disseminated Po; elevated restricted to brown-tinged bands with strong mag response. Four discordant vein (1-3cm) host fine-grained Po coarse-grained Apy (in single vein with Po). Lower contact defined by increase in mica content.</t>
  </si>
  <si>
    <t>Graphitic ser-qtz schist with fine-grained andalusite in graphitic bands. Pervasive moderate&gt;weak mag-sus response (fine-grained dissemianted Po). Single discordant vein is barren.</t>
  </si>
  <si>
    <t>Grey to dark-grey banded quartzite (as above). Weak&gt;moderate mag-sus response through 40% of unit. Three discordant veins (1-3cm) are barren. Lower contact defined by sharp increase in mica and disseminated carb.</t>
  </si>
  <si>
    <t xml:space="preserve">Grey ser-qtz schist with patchy weak carbonate disseminations. Weak&gt;moderate mag-sus response associated with fine-grained disseminated Po through 80% of unit. </t>
  </si>
  <si>
    <t>Grey quartzite (as above). Weak&gt;moderate mag-sus through 30% of unit (disseminated Po). Two discordant veins from top of unit to 851m have intensely clay-altered haloes and host very fine-grained Py clots and trace sulphosalts another qtz vein oriented at high angle TCA hosts fine-grained SS and Po. Four discordant veins through rest of unit (up 1cm) are barren. EOH.</t>
  </si>
  <si>
    <t>MQST/CSCH</t>
  </si>
  <si>
    <t>Depth</t>
  </si>
  <si>
    <t>Declination</t>
  </si>
  <si>
    <t>Corrected Azimuth</t>
  </si>
  <si>
    <t>Inclination</t>
  </si>
  <si>
    <t>Down Hole Survey</t>
  </si>
  <si>
    <t>Instrument Azimuth</t>
  </si>
  <si>
    <t>NQTW SWITCH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</si>
</sst>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
    <numFmt numFmtId="166" formatCode="0.0%"/>
    <numFmt numFmtId="167" formatCode="000"/>
  </numFmts>
  <fonts count="17" x14ac:knownFonts="1">
    <font>
      <sz val="10"/>
      <name val="Arial"/>
    </font>
    <font>
      <sz val="12"/>
      <name val="Arial"/>
      <family val="2"/>
    </font>
    <font>
      <b/>
      <sz val="16"/>
      <name val="Arial"/>
      <family val="2"/>
    </font>
    <font>
      <sz val="16"/>
      <name val="Arial"/>
      <family val="2"/>
    </font>
    <font>
      <sz val="11"/>
      <color theme="1"/>
      <name val="Calibri"/>
      <family val="2"/>
      <scheme val="minor"/>
    </font>
    <font>
      <b/>
      <sz val="12"/>
      <name val="Arial"/>
      <family val="2"/>
    </font>
    <font>
      <sz val="10"/>
      <color indexed="8"/>
      <name val="Arial"/>
      <family val="2"/>
    </font>
    <font>
      <sz val="10"/>
      <name val="Arial"/>
      <family val="2"/>
    </font>
    <font>
      <b/>
      <sz val="10"/>
      <name val="Arial"/>
      <family val="2"/>
    </font>
    <font>
      <b/>
      <sz val="10"/>
      <color indexed="8"/>
      <name val="Arial"/>
      <family val="2"/>
    </font>
    <font>
      <i/>
      <sz val="10"/>
      <name val="Arial"/>
      <family val="2"/>
    </font>
    <font>
      <b/>
      <sz val="12"/>
      <color indexed="8"/>
      <name val="Arial"/>
      <family val="2"/>
    </font>
    <font>
      <sz val="12"/>
      <color rgb="FF000000"/>
      <name val="Arial"/>
      <family val="2"/>
    </font>
    <font>
      <i/>
      <sz val="12"/>
      <name val="Arial"/>
      <family val="2"/>
    </font>
    <font>
      <b/>
      <sz val="9"/>
      <name val="Arial"/>
      <family val="2"/>
    </font>
    <font>
      <b/>
      <vertAlign val="superscript"/>
      <sz val="9"/>
      <name val="Arial"/>
      <family val="2"/>
    </font>
    <font>
      <sz val="8"/>
      <name val="Arial"/>
      <family val="2"/>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4" fillId="0" borderId="0"/>
    <xf numFmtId="0" fontId="7" fillId="0" borderId="0"/>
    <xf numFmtId="0" fontId="7" fillId="0" borderId="0"/>
  </cellStyleXfs>
  <cellXfs count="236">
    <xf numFmtId="0" fontId="0" fillId="0" borderId="0" xfId="0"/>
    <xf numFmtId="0" fontId="3" fillId="0" borderId="0" xfId="0" applyFont="1"/>
    <xf numFmtId="0" fontId="2" fillId="0" borderId="0" xfId="0" applyFont="1"/>
    <xf numFmtId="0" fontId="5" fillId="0" borderId="1" xfId="0" applyFont="1" applyBorder="1" applyAlignment="1">
      <alignment horizontal="left" vertical="center"/>
    </xf>
    <xf numFmtId="0" fontId="6" fillId="0" borderId="4" xfId="1" applyFont="1" applyBorder="1" applyAlignment="1">
      <alignment horizontal="left" vertical="top"/>
    </xf>
    <xf numFmtId="0" fontId="6" fillId="0" borderId="5" xfId="1" applyFont="1" applyBorder="1" applyAlignment="1">
      <alignment horizontal="left" vertical="top"/>
    </xf>
    <xf numFmtId="166" fontId="6" fillId="0" borderId="6" xfId="1" applyNumberFormat="1" applyFont="1" applyBorder="1" applyAlignment="1">
      <alignment horizontal="left" vertical="top"/>
    </xf>
    <xf numFmtId="167" fontId="6" fillId="2" borderId="5" xfId="1" applyNumberFormat="1" applyFont="1" applyFill="1" applyBorder="1" applyAlignment="1">
      <alignment horizontal="left" vertical="top"/>
    </xf>
    <xf numFmtId="0" fontId="6" fillId="0" borderId="6" xfId="1" applyFont="1" applyBorder="1" applyAlignment="1">
      <alignment vertical="top"/>
    </xf>
    <xf numFmtId="166" fontId="6" fillId="0" borderId="7" xfId="1" applyNumberFormat="1" applyFont="1" applyBorder="1" applyAlignment="1">
      <alignment horizontal="left" vertical="top"/>
    </xf>
    <xf numFmtId="0" fontId="6" fillId="2" borderId="5" xfId="1" applyFont="1" applyFill="1" applyBorder="1" applyAlignment="1">
      <alignment horizontal="left" vertical="top"/>
    </xf>
    <xf numFmtId="0" fontId="6" fillId="0" borderId="7" xfId="1" applyFont="1" applyBorder="1" applyAlignment="1">
      <alignment vertical="top"/>
    </xf>
    <xf numFmtId="2" fontId="6" fillId="0" borderId="5" xfId="1" applyNumberFormat="1" applyFont="1" applyBorder="1" applyAlignment="1">
      <alignment horizontal="left" vertical="top"/>
    </xf>
    <xf numFmtId="0" fontId="6" fillId="2" borderId="5" xfId="1" applyFont="1" applyFill="1" applyBorder="1" applyAlignment="1">
      <alignment horizontal="left" vertical="center"/>
    </xf>
    <xf numFmtId="0" fontId="6" fillId="0" borderId="5" xfId="1" applyFont="1" applyBorder="1" applyAlignment="1">
      <alignment vertical="top"/>
    </xf>
    <xf numFmtId="0" fontId="6" fillId="0" borderId="8" xfId="1" applyFont="1" applyBorder="1" applyAlignment="1">
      <alignment horizontal="left" vertical="top"/>
    </xf>
    <xf numFmtId="166" fontId="6" fillId="0" borderId="9" xfId="1" applyNumberFormat="1" applyFont="1" applyBorder="1" applyAlignment="1">
      <alignment horizontal="left" vertical="top"/>
    </xf>
    <xf numFmtId="0" fontId="6" fillId="0" borderId="9" xfId="1" applyFont="1" applyBorder="1" applyAlignment="1">
      <alignment vertical="top"/>
    </xf>
    <xf numFmtId="2" fontId="8" fillId="0" borderId="1" xfId="2" applyNumberFormat="1" applyFont="1" applyBorder="1" applyAlignment="1">
      <alignment horizontal="center" vertical="center" wrapText="1"/>
    </xf>
    <xf numFmtId="2" fontId="8" fillId="0" borderId="3" xfId="2" applyNumberFormat="1" applyFont="1" applyBorder="1" applyAlignment="1">
      <alignment horizontal="center" vertical="center" wrapText="1"/>
    </xf>
    <xf numFmtId="2" fontId="8" fillId="0" borderId="11" xfId="2" applyNumberFormat="1" applyFont="1" applyBorder="1" applyAlignment="1">
      <alignment horizontal="center" vertical="center" wrapText="1"/>
    </xf>
    <xf numFmtId="1" fontId="8" fillId="0" borderId="3" xfId="2" applyNumberFormat="1" applyFont="1" applyBorder="1" applyAlignment="1">
      <alignment horizontal="center" vertical="center" wrapText="1"/>
    </xf>
    <xf numFmtId="0" fontId="8" fillId="0" borderId="12" xfId="2" applyFont="1" applyBorder="1" applyAlignment="1">
      <alignment horizontal="center" vertical="center" wrapText="1"/>
    </xf>
    <xf numFmtId="2" fontId="6" fillId="0" borderId="0" xfId="1" applyNumberFormat="1" applyFont="1" applyAlignment="1">
      <alignment horizontal="center" vertical="center"/>
    </xf>
    <xf numFmtId="2" fontId="7" fillId="0" borderId="5" xfId="2" applyNumberFormat="1" applyBorder="1" applyAlignment="1">
      <alignment horizontal="center" vertical="center"/>
    </xf>
    <xf numFmtId="2" fontId="7" fillId="0" borderId="0" xfId="2" applyNumberFormat="1" applyAlignment="1">
      <alignment horizontal="center" vertical="center"/>
    </xf>
    <xf numFmtId="1" fontId="7" fillId="0" borderId="5" xfId="2" applyNumberFormat="1" applyBorder="1" applyAlignment="1">
      <alignment horizontal="center" vertical="center"/>
    </xf>
    <xf numFmtId="0" fontId="7" fillId="0" borderId="7" xfId="2" applyBorder="1" applyAlignment="1">
      <alignment horizontal="left" vertical="center"/>
    </xf>
    <xf numFmtId="2" fontId="7" fillId="0" borderId="7" xfId="2" applyNumberFormat="1" applyBorder="1" applyAlignment="1">
      <alignment horizontal="center" vertical="center"/>
    </xf>
    <xf numFmtId="0" fontId="8" fillId="0" borderId="17" xfId="0" applyFont="1" applyBorder="1" applyAlignment="1">
      <alignment horizontal="center" vertical="center"/>
    </xf>
    <xf numFmtId="2" fontId="8" fillId="0" borderId="18" xfId="0" applyNumberFormat="1" applyFont="1" applyBorder="1" applyAlignment="1">
      <alignment horizontal="center" vertical="center"/>
    </xf>
    <xf numFmtId="2" fontId="8" fillId="0" borderId="18"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0" fillId="0" borderId="5" xfId="0" applyBorder="1" applyAlignment="1">
      <alignment horizontal="center" vertical="center"/>
    </xf>
    <xf numFmtId="2" fontId="0" fillId="0" borderId="0" xfId="0" applyNumberFormat="1" applyAlignment="1">
      <alignment horizontal="center" vertical="center"/>
    </xf>
    <xf numFmtId="2" fontId="0" fillId="0" borderId="5" xfId="0" applyNumberFormat="1" applyBorder="1" applyAlignment="1">
      <alignment horizontal="center" vertical="center"/>
    </xf>
    <xf numFmtId="2" fontId="0" fillId="0" borderId="5" xfId="0" applyNumberFormat="1" applyBorder="1" applyAlignment="1">
      <alignment horizontal="left" vertical="center"/>
    </xf>
    <xf numFmtId="2" fontId="8" fillId="0" borderId="19" xfId="2" applyNumberFormat="1" applyFont="1" applyBorder="1" applyAlignment="1">
      <alignment horizontal="center" vertical="center"/>
    </xf>
    <xf numFmtId="2" fontId="8" fillId="0" borderId="3" xfId="2" applyNumberFormat="1" applyFont="1" applyBorder="1" applyAlignment="1">
      <alignment horizontal="center" vertical="center"/>
    </xf>
    <xf numFmtId="0" fontId="8" fillId="0" borderId="12" xfId="0" applyFont="1" applyBorder="1" applyAlignment="1">
      <alignment horizontal="center" vertical="center"/>
    </xf>
    <xf numFmtId="2" fontId="7" fillId="0" borderId="0" xfId="0" applyNumberFormat="1" applyFont="1" applyAlignment="1">
      <alignment horizontal="center" vertical="center"/>
    </xf>
    <xf numFmtId="2" fontId="7" fillId="0" borderId="5" xfId="0" applyNumberFormat="1" applyFont="1" applyBorder="1" applyAlignment="1">
      <alignment horizontal="center" vertical="center"/>
    </xf>
    <xf numFmtId="0" fontId="7" fillId="0" borderId="5" xfId="0" applyFont="1" applyBorder="1" applyAlignment="1">
      <alignment horizontal="center" vertical="center"/>
    </xf>
    <xf numFmtId="165" fontId="7" fillId="0" borderId="5" xfId="0" applyNumberFormat="1" applyFont="1" applyBorder="1" applyAlignment="1">
      <alignment horizontal="center" vertical="center"/>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49" fontId="7" fillId="0" borderId="1" xfId="1" applyNumberFormat="1" applyFont="1" applyBorder="1" applyAlignment="1">
      <alignment horizontal="center" vertical="center" textRotation="90"/>
    </xf>
    <xf numFmtId="0" fontId="6" fillId="0" borderId="1" xfId="1" applyFont="1" applyBorder="1" applyAlignment="1">
      <alignment horizontal="center" vertical="center" textRotation="90"/>
    </xf>
    <xf numFmtId="0" fontId="6" fillId="0" borderId="18" xfId="1" applyFont="1" applyBorder="1" applyAlignment="1">
      <alignment horizontal="center" vertical="center" textRotation="90"/>
    </xf>
    <xf numFmtId="0" fontId="7" fillId="0" borderId="26" xfId="1" applyFont="1" applyBorder="1" applyAlignment="1">
      <alignment horizontal="center" vertical="center" textRotation="90"/>
    </xf>
    <xf numFmtId="0" fontId="7" fillId="0" borderId="1" xfId="1" applyFont="1" applyBorder="1" applyAlignment="1">
      <alignment horizontal="center" vertical="center" textRotation="90"/>
    </xf>
    <xf numFmtId="166" fontId="7" fillId="0" borderId="1" xfId="1" applyNumberFormat="1" applyFont="1" applyBorder="1" applyAlignment="1">
      <alignment horizontal="center" vertical="center" textRotation="90"/>
    </xf>
    <xf numFmtId="0" fontId="7" fillId="0" borderId="3" xfId="1" applyFont="1" applyBorder="1" applyAlignment="1">
      <alignment horizontal="center" vertical="center" textRotation="90"/>
    </xf>
    <xf numFmtId="0" fontId="6" fillId="0" borderId="7"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5" xfId="0"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xf>
    <xf numFmtId="0" fontId="6" fillId="0" borderId="7" xfId="0" applyFont="1" applyBorder="1" applyAlignment="1">
      <alignment horizontal="left" vertical="center"/>
    </xf>
    <xf numFmtId="0" fontId="10" fillId="0" borderId="0" xfId="0" applyFont="1"/>
    <xf numFmtId="0" fontId="10" fillId="0" borderId="0" xfId="0" applyFont="1" applyAlignment="1">
      <alignment horizontal="center"/>
    </xf>
    <xf numFmtId="0" fontId="7" fillId="0" borderId="0" xfId="0" applyFont="1"/>
    <xf numFmtId="0" fontId="7" fillId="0" borderId="0" xfId="0" applyFont="1" applyAlignment="1">
      <alignment horizontal="center"/>
    </xf>
    <xf numFmtId="0" fontId="7" fillId="0" borderId="7" xfId="0" applyFont="1" applyBorder="1" applyAlignment="1">
      <alignment horizontal="center"/>
    </xf>
    <xf numFmtId="0" fontId="7" fillId="0" borderId="7" xfId="0" applyFont="1" applyBorder="1"/>
    <xf numFmtId="0" fontId="10" fillId="0" borderId="21" xfId="0" applyFont="1" applyBorder="1" applyAlignment="1">
      <alignment horizontal="center"/>
    </xf>
    <xf numFmtId="0" fontId="7" fillId="0" borderId="5" xfId="0" applyFont="1" applyBorder="1"/>
    <xf numFmtId="0" fontId="8" fillId="0" borderId="21" xfId="0" applyFont="1" applyBorder="1" applyAlignment="1">
      <alignment horizontal="center"/>
    </xf>
    <xf numFmtId="0" fontId="10" fillId="0" borderId="2" xfId="0" applyFont="1" applyBorder="1" applyAlignment="1">
      <alignment horizontal="center"/>
    </xf>
    <xf numFmtId="0" fontId="10" fillId="0" borderId="1" xfId="0" applyFont="1" applyBorder="1" applyAlignment="1">
      <alignment horizontal="center"/>
    </xf>
    <xf numFmtId="0" fontId="10" fillId="0" borderId="3" xfId="0" applyFont="1" applyBorder="1" applyAlignment="1">
      <alignment horizontal="center"/>
    </xf>
    <xf numFmtId="2" fontId="7" fillId="0" borderId="18" xfId="1" applyNumberFormat="1" applyFont="1" applyBorder="1" applyAlignment="1">
      <alignment horizontal="center" vertical="center"/>
    </xf>
    <xf numFmtId="2" fontId="7" fillId="0" borderId="17" xfId="1" applyNumberFormat="1" applyFont="1" applyBorder="1" applyAlignment="1">
      <alignment horizontal="center" vertical="center"/>
    </xf>
    <xf numFmtId="2" fontId="7" fillId="0" borderId="0" xfId="1" applyNumberFormat="1" applyFont="1" applyAlignment="1">
      <alignment horizontal="center" vertical="center"/>
    </xf>
    <xf numFmtId="2" fontId="7" fillId="0" borderId="6" xfId="1" applyNumberFormat="1" applyFont="1" applyBorder="1" applyAlignment="1">
      <alignment horizontal="center" vertical="center"/>
    </xf>
    <xf numFmtId="0" fontId="6" fillId="0" borderId="6" xfId="0" applyFont="1" applyBorder="1" applyAlignment="1">
      <alignment horizontal="left" vertical="center" wrapText="1"/>
    </xf>
    <xf numFmtId="2" fontId="7" fillId="0" borderId="7" xfId="1" applyNumberFormat="1" applyFont="1" applyBorder="1" applyAlignment="1">
      <alignment horizontal="center" vertical="center"/>
    </xf>
    <xf numFmtId="0" fontId="6" fillId="0" borderId="7" xfId="0" applyFont="1" applyBorder="1" applyAlignment="1">
      <alignment horizontal="left" vertical="center" wrapText="1"/>
    </xf>
    <xf numFmtId="2" fontId="7" fillId="0" borderId="5" xfId="1" applyNumberFormat="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wrapText="1"/>
    </xf>
    <xf numFmtId="2" fontId="9" fillId="0" borderId="18" xfId="1" applyNumberFormat="1" applyFont="1" applyBorder="1" applyAlignment="1">
      <alignment horizontal="center" vertical="center" wrapText="1"/>
    </xf>
    <xf numFmtId="0" fontId="9" fillId="0" borderId="17" xfId="1" applyFont="1" applyBorder="1" applyAlignment="1">
      <alignment horizontal="center" vertical="center" wrapText="1"/>
    </xf>
    <xf numFmtId="0" fontId="9" fillId="0" borderId="11" xfId="1" applyFont="1" applyBorder="1" applyAlignment="1">
      <alignment horizontal="center" vertical="center" wrapText="1"/>
    </xf>
    <xf numFmtId="2" fontId="6" fillId="0" borderId="5" xfId="1" applyNumberFormat="1"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1" fontId="8" fillId="0" borderId="1" xfId="2" applyNumberFormat="1" applyFont="1" applyBorder="1" applyAlignment="1">
      <alignment horizontal="center" vertical="center" wrapText="1"/>
    </xf>
    <xf numFmtId="1" fontId="7" fillId="0" borderId="0" xfId="2" applyNumberFormat="1" applyAlignment="1">
      <alignment horizontal="center" vertical="center"/>
    </xf>
    <xf numFmtId="0" fontId="0" fillId="0" borderId="7" xfId="0" applyBorder="1"/>
    <xf numFmtId="0" fontId="5" fillId="0" borderId="0" xfId="0" applyFont="1"/>
    <xf numFmtId="0" fontId="6" fillId="0" borderId="5" xfId="1" applyFont="1" applyBorder="1" applyAlignment="1">
      <alignment horizontal="left" vertical="center"/>
    </xf>
    <xf numFmtId="0" fontId="6" fillId="2" borderId="9" xfId="1" applyFont="1" applyFill="1" applyBorder="1" applyAlignment="1">
      <alignment horizontal="left" vertical="center"/>
    </xf>
    <xf numFmtId="0" fontId="8" fillId="0" borderId="13" xfId="0" applyFont="1" applyBorder="1" applyAlignment="1">
      <alignment horizontal="left" vertical="top"/>
    </xf>
    <xf numFmtId="0" fontId="7" fillId="0" borderId="15" xfId="0" applyFont="1" applyBorder="1" applyAlignment="1">
      <alignment horizontal="left" vertical="top" wrapText="1"/>
    </xf>
    <xf numFmtId="0" fontId="7" fillId="0" borderId="16" xfId="0" applyFont="1" applyBorder="1"/>
    <xf numFmtId="0" fontId="8" fillId="0" borderId="13" xfId="0" applyFont="1" applyBorder="1" applyAlignment="1">
      <alignment horizontal="left" vertical="top" wrapText="1"/>
    </xf>
    <xf numFmtId="0" fontId="8" fillId="0" borderId="9" xfId="0" applyFont="1" applyBorder="1" applyAlignment="1">
      <alignment horizontal="left" vertical="top"/>
    </xf>
    <xf numFmtId="0" fontId="7" fillId="0" borderId="10" xfId="0" applyFont="1" applyBorder="1" applyAlignment="1">
      <alignment horizontal="left" vertical="top" wrapText="1"/>
    </xf>
    <xf numFmtId="0" fontId="7" fillId="0" borderId="8" xfId="0" applyFont="1" applyBorder="1"/>
    <xf numFmtId="0" fontId="8" fillId="0" borderId="27" xfId="0" applyFont="1" applyBorder="1"/>
    <xf numFmtId="0" fontId="8" fillId="0" borderId="28" xfId="0" applyFont="1" applyBorder="1"/>
    <xf numFmtId="0" fontId="8" fillId="0" borderId="29" xfId="0" applyFont="1" applyBorder="1"/>
    <xf numFmtId="167" fontId="10" fillId="0" borderId="0" xfId="0" applyNumberFormat="1" applyFont="1" applyAlignment="1">
      <alignment horizontal="center" vertical="center"/>
    </xf>
    <xf numFmtId="167" fontId="10" fillId="0" borderId="1" xfId="0" applyNumberFormat="1" applyFont="1" applyBorder="1" applyAlignment="1">
      <alignment horizontal="center"/>
    </xf>
    <xf numFmtId="167" fontId="10" fillId="0" borderId="0" xfId="0" applyNumberFormat="1" applyFont="1" applyAlignment="1">
      <alignment horizontal="center" vertical="center" wrapText="1"/>
    </xf>
    <xf numFmtId="2" fontId="0" fillId="0" borderId="0" xfId="0" applyNumberFormat="1"/>
    <xf numFmtId="1" fontId="8" fillId="0" borderId="1" xfId="0" applyNumberFormat="1" applyFont="1" applyBorder="1" applyAlignment="1">
      <alignment horizontal="center" vertical="center"/>
    </xf>
    <xf numFmtId="1" fontId="7" fillId="0" borderId="0" xfId="0" applyNumberFormat="1" applyFont="1" applyAlignment="1">
      <alignment horizontal="center" vertical="center"/>
    </xf>
    <xf numFmtId="1" fontId="0" fillId="0" borderId="0" xfId="0" applyNumberFormat="1"/>
    <xf numFmtId="165" fontId="0" fillId="0" borderId="0" xfId="0" applyNumberFormat="1"/>
    <xf numFmtId="2" fontId="8" fillId="0" borderId="3" xfId="0" applyNumberFormat="1" applyFont="1" applyBorder="1" applyAlignment="1">
      <alignment horizontal="center" vertical="center"/>
    </xf>
    <xf numFmtId="0" fontId="7" fillId="0" borderId="5" xfId="0" applyFont="1" applyBorder="1" applyAlignment="1">
      <alignment horizontal="center"/>
    </xf>
    <xf numFmtId="2" fontId="7" fillId="0" borderId="0" xfId="0" applyNumberFormat="1" applyFont="1"/>
    <xf numFmtId="165" fontId="7" fillId="0" borderId="0" xfId="0" applyNumberFormat="1" applyFont="1"/>
    <xf numFmtId="167" fontId="7" fillId="0" borderId="0" xfId="0" applyNumberFormat="1" applyFont="1" applyAlignment="1">
      <alignment horizontal="center"/>
    </xf>
    <xf numFmtId="0" fontId="7" fillId="0" borderId="0" xfId="0" applyFont="1" applyAlignment="1">
      <alignment horizontal="left"/>
    </xf>
    <xf numFmtId="1" fontId="7" fillId="0" borderId="0" xfId="0" applyNumberFormat="1" applyFont="1"/>
    <xf numFmtId="2" fontId="7" fillId="0" borderId="0" xfId="0" applyNumberFormat="1" applyFont="1" applyAlignment="1">
      <alignment horizontal="center"/>
    </xf>
    <xf numFmtId="167" fontId="7" fillId="0" borderId="0" xfId="0" applyNumberFormat="1" applyFont="1"/>
    <xf numFmtId="0" fontId="7" fillId="0" borderId="6" xfId="0"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left"/>
    </xf>
    <xf numFmtId="0" fontId="7" fillId="0" borderId="7" xfId="0" applyFont="1" applyBorder="1" applyAlignment="1">
      <alignment horizontal="left"/>
    </xf>
    <xf numFmtId="165" fontId="7" fillId="0" borderId="4" xfId="0" applyNumberFormat="1" applyFont="1" applyBorder="1" applyAlignment="1">
      <alignment horizontal="center"/>
    </xf>
    <xf numFmtId="165" fontId="7" fillId="0" borderId="5" xfId="0" applyNumberFormat="1" applyFont="1" applyBorder="1" applyAlignment="1">
      <alignment horizontal="center"/>
    </xf>
    <xf numFmtId="165" fontId="8" fillId="0" borderId="3" xfId="0" applyNumberFormat="1" applyFont="1" applyBorder="1" applyAlignment="1">
      <alignment horizontal="center" vertical="center" wrapText="1"/>
    </xf>
    <xf numFmtId="0" fontId="5" fillId="0" borderId="1" xfId="0" applyFont="1" applyBorder="1"/>
    <xf numFmtId="0" fontId="8" fillId="0" borderId="4" xfId="0" applyFont="1" applyBorder="1" applyAlignment="1">
      <alignment horizontal="left" vertical="top"/>
    </xf>
    <xf numFmtId="0" fontId="8" fillId="0" borderId="5" xfId="0" applyFont="1" applyBorder="1" applyAlignment="1">
      <alignment horizontal="left" vertical="top"/>
    </xf>
    <xf numFmtId="0" fontId="7" fillId="0" borderId="6" xfId="0" applyFont="1" applyBorder="1" applyAlignment="1">
      <alignment wrapText="1"/>
    </xf>
    <xf numFmtId="0" fontId="7" fillId="0" borderId="7" xfId="0" applyFont="1" applyBorder="1" applyAlignment="1">
      <alignment wrapText="1"/>
    </xf>
    <xf numFmtId="0" fontId="0" fillId="0" borderId="3" xfId="0" applyBorder="1"/>
    <xf numFmtId="0" fontId="8" fillId="0" borderId="3" xfId="0" applyFont="1" applyBorder="1"/>
    <xf numFmtId="0" fontId="7" fillId="0" borderId="6" xfId="0" applyFont="1" applyBorder="1"/>
    <xf numFmtId="0" fontId="8" fillId="0" borderId="12" xfId="0" applyFont="1" applyBorder="1" applyAlignment="1">
      <alignment horizontal="left"/>
    </xf>
    <xf numFmtId="0" fontId="8" fillId="0" borderId="12" xfId="0" applyFont="1" applyBorder="1"/>
    <xf numFmtId="0" fontId="7" fillId="0" borderId="7" xfId="0" applyFont="1" applyBorder="1" applyAlignment="1">
      <alignment horizontal="left" vertical="top" wrapText="1"/>
    </xf>
    <xf numFmtId="15" fontId="6" fillId="2" borderId="5" xfId="1" applyNumberFormat="1" applyFont="1" applyFill="1" applyBorder="1" applyAlignment="1">
      <alignment horizontal="left" vertical="center"/>
    </xf>
    <xf numFmtId="0" fontId="8" fillId="0" borderId="7" xfId="2" applyFont="1" applyBorder="1" applyAlignment="1">
      <alignment horizontal="center" vertical="center" wrapText="1"/>
    </xf>
    <xf numFmtId="2" fontId="7" fillId="0" borderId="0" xfId="2" applyNumberFormat="1" applyAlignment="1">
      <alignment horizontal="center" vertical="center" wrapText="1"/>
    </xf>
    <xf numFmtId="2" fontId="7" fillId="0" borderId="7" xfId="2" applyNumberFormat="1" applyBorder="1" applyAlignment="1">
      <alignment horizontal="center" vertical="center" wrapText="1"/>
    </xf>
    <xf numFmtId="0" fontId="7" fillId="0" borderId="5" xfId="1" applyFont="1" applyBorder="1" applyAlignment="1">
      <alignment horizontal="center" vertical="center" textRotation="90"/>
    </xf>
    <xf numFmtId="0" fontId="6" fillId="0" borderId="17" xfId="1" applyFont="1" applyBorder="1" applyAlignment="1">
      <alignment horizontal="center" vertical="center" textRotation="90"/>
    </xf>
    <xf numFmtId="165" fontId="7" fillId="0" borderId="7" xfId="0" applyNumberFormat="1" applyFont="1" applyBorder="1" applyAlignment="1">
      <alignment horizontal="center"/>
    </xf>
    <xf numFmtId="0" fontId="6" fillId="3" borderId="5" xfId="1" applyFont="1" applyFill="1" applyBorder="1" applyAlignment="1">
      <alignment horizontal="center" vertical="center"/>
    </xf>
    <xf numFmtId="2" fontId="6" fillId="3" borderId="0" xfId="1" applyNumberFormat="1" applyFont="1" applyFill="1" applyAlignment="1">
      <alignment horizontal="center" vertical="center"/>
    </xf>
    <xf numFmtId="2" fontId="6" fillId="3" borderId="5" xfId="1" applyNumberFormat="1" applyFont="1" applyFill="1" applyBorder="1" applyAlignment="1">
      <alignment horizontal="center" vertical="center"/>
    </xf>
    <xf numFmtId="0" fontId="7" fillId="3" borderId="5" xfId="0" applyFont="1" applyFill="1" applyBorder="1" applyAlignment="1">
      <alignment horizontal="center" vertical="center"/>
    </xf>
    <xf numFmtId="0" fontId="7" fillId="3" borderId="7" xfId="0" applyFont="1" applyFill="1" applyBorder="1" applyAlignment="1">
      <alignment horizontal="left" vertical="center"/>
    </xf>
    <xf numFmtId="0" fontId="0" fillId="3" borderId="0" xfId="0" applyFill="1"/>
    <xf numFmtId="0" fontId="6" fillId="0" borderId="0" xfId="0" applyFont="1" applyAlignment="1">
      <alignment horizontal="left" vertical="center" wrapText="1"/>
    </xf>
    <xf numFmtId="0" fontId="1" fillId="2" borderId="2" xfId="0" applyFont="1" applyFill="1" applyBorder="1" applyAlignment="1">
      <alignment horizontal="left" vertic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2" fontId="9" fillId="0" borderId="0" xfId="0" applyNumberFormat="1" applyFont="1" applyAlignment="1">
      <alignment horizontal="center" vertical="center"/>
    </xf>
    <xf numFmtId="2" fontId="9" fillId="0" borderId="1" xfId="0" applyNumberFormat="1" applyFont="1" applyBorder="1" applyAlignment="1">
      <alignment horizontal="center" vertical="center"/>
    </xf>
    <xf numFmtId="2" fontId="9" fillId="0" borderId="20" xfId="0" applyNumberFormat="1" applyFont="1" applyBorder="1" applyAlignment="1">
      <alignment horizontal="center" vertical="center"/>
    </xf>
    <xf numFmtId="2" fontId="9" fillId="0" borderId="3" xfId="0" applyNumberFormat="1" applyFont="1" applyBorder="1" applyAlignment="1">
      <alignment horizontal="center" vertical="center"/>
    </xf>
    <xf numFmtId="2" fontId="8" fillId="0" borderId="21" xfId="1" applyNumberFormat="1" applyFont="1" applyBorder="1" applyAlignment="1">
      <alignment horizontal="center" vertical="center"/>
    </xf>
    <xf numFmtId="2" fontId="8" fillId="0" borderId="2" xfId="1" applyNumberFormat="1" applyFont="1" applyBorder="1" applyAlignment="1">
      <alignment horizontal="center" vertical="center"/>
    </xf>
    <xf numFmtId="0" fontId="9" fillId="0" borderId="21" xfId="0" applyFont="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0" xfId="0" applyFont="1" applyAlignment="1">
      <alignment horizontal="center" vertical="center" textRotation="90"/>
    </xf>
    <xf numFmtId="0" fontId="9" fillId="0" borderId="1" xfId="0" applyFont="1" applyBorder="1" applyAlignment="1">
      <alignment horizontal="center" vertical="center" textRotation="90"/>
    </xf>
    <xf numFmtId="0" fontId="9" fillId="0" borderId="5" xfId="0" applyFont="1" applyBorder="1" applyAlignment="1">
      <alignment horizontal="center" vertical="center" textRotation="90"/>
    </xf>
    <xf numFmtId="0" fontId="9" fillId="0" borderId="3" xfId="0" applyFont="1" applyBorder="1" applyAlignment="1">
      <alignment horizontal="center" vertical="center" textRotation="90"/>
    </xf>
    <xf numFmtId="0" fontId="9" fillId="0" borderId="22" xfId="0" applyFont="1" applyBorder="1" applyAlignment="1">
      <alignment horizontal="center" vertical="center" textRotation="90"/>
    </xf>
    <xf numFmtId="0" fontId="9" fillId="0" borderId="2" xfId="0" applyFont="1" applyBorder="1" applyAlignment="1">
      <alignment horizontal="center" vertical="center" textRotation="90"/>
    </xf>
    <xf numFmtId="0" fontId="9" fillId="0" borderId="23" xfId="0" applyFont="1" applyBorder="1" applyAlignment="1">
      <alignment horizontal="center" vertical="center" textRotation="90"/>
    </xf>
    <xf numFmtId="0" fontId="9" fillId="0" borderId="20" xfId="0" applyFont="1" applyBorder="1" applyAlignment="1">
      <alignment horizontal="center" vertical="center" textRotation="90"/>
    </xf>
    <xf numFmtId="0" fontId="8" fillId="0" borderId="24" xfId="1" applyFont="1" applyBorder="1" applyAlignment="1">
      <alignment horizontal="center" vertical="center"/>
    </xf>
    <xf numFmtId="0" fontId="8" fillId="0" borderId="10" xfId="1" applyFont="1" applyBorder="1" applyAlignment="1">
      <alignment horizontal="center" vertical="center"/>
    </xf>
    <xf numFmtId="0" fontId="8" fillId="0" borderId="8" xfId="1" applyFont="1" applyBorder="1" applyAlignment="1">
      <alignment horizontal="center" vertical="center"/>
    </xf>
    <xf numFmtId="0" fontId="8" fillId="0" borderId="10"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9" fillId="0" borderId="25" xfId="0" applyFont="1" applyBorder="1" applyAlignment="1">
      <alignment horizontal="center" vertical="center"/>
    </xf>
    <xf numFmtId="0" fontId="9" fillId="0" borderId="12" xfId="0" applyFont="1" applyBorder="1" applyAlignment="1">
      <alignment horizontal="center" vertical="center"/>
    </xf>
    <xf numFmtId="2" fontId="5" fillId="0" borderId="14" xfId="0" applyNumberFormat="1" applyFont="1" applyBorder="1" applyAlignment="1">
      <alignment horizontal="left" vertical="center"/>
    </xf>
    <xf numFmtId="2" fontId="5" fillId="0" borderId="15" xfId="0" applyNumberFormat="1" applyFont="1" applyBorder="1" applyAlignment="1">
      <alignment horizontal="left" vertical="center"/>
    </xf>
    <xf numFmtId="2" fontId="5" fillId="0" borderId="16" xfId="0" applyNumberFormat="1" applyFont="1" applyBorder="1" applyAlignment="1">
      <alignment horizontal="left" vertical="center"/>
    </xf>
    <xf numFmtId="2" fontId="9" fillId="0" borderId="0" xfId="1" applyNumberFormat="1" applyFont="1" applyAlignment="1">
      <alignment horizontal="center" vertical="top"/>
    </xf>
    <xf numFmtId="2" fontId="9" fillId="0" borderId="5" xfId="1" applyNumberFormat="1" applyFont="1" applyBorder="1" applyAlignment="1">
      <alignment horizontal="center" vertical="top"/>
    </xf>
    <xf numFmtId="2" fontId="8" fillId="0" borderId="7" xfId="1" applyNumberFormat="1" applyFont="1" applyBorder="1" applyAlignment="1">
      <alignment horizontal="center" vertical="center" wrapText="1"/>
    </xf>
    <xf numFmtId="2" fontId="8" fillId="0" borderId="7" xfId="1" applyNumberFormat="1" applyFont="1" applyBorder="1" applyAlignment="1">
      <alignment horizontal="center" vertical="center"/>
    </xf>
    <xf numFmtId="0" fontId="9" fillId="0" borderId="7" xfId="0" applyFont="1" applyBorder="1" applyAlignment="1">
      <alignment horizontal="center" vertical="center"/>
    </xf>
    <xf numFmtId="2" fontId="8" fillId="0" borderId="25" xfId="1" applyNumberFormat="1" applyFont="1" applyBorder="1" applyAlignment="1">
      <alignment horizontal="center" vertical="center" wrapText="1"/>
    </xf>
    <xf numFmtId="2" fontId="8" fillId="0" borderId="12" xfId="1" applyNumberFormat="1" applyFont="1" applyBorder="1" applyAlignment="1">
      <alignment horizontal="center" vertical="center" wrapTex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16" xfId="1" applyFont="1" applyBorder="1" applyAlignment="1">
      <alignment horizontal="left"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8" fillId="0" borderId="21"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7" fillId="0" borderId="21" xfId="0" applyFont="1" applyBorder="1" applyAlignment="1">
      <alignment horizontal="center"/>
    </xf>
    <xf numFmtId="0" fontId="7" fillId="0" borderId="5" xfId="0" applyFont="1" applyBorder="1" applyAlignment="1">
      <alignment horizontal="center"/>
    </xf>
    <xf numFmtId="2" fontId="8" fillId="0" borderId="22" xfId="0" applyNumberFormat="1"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165" fontId="8" fillId="0" borderId="20"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3" xfId="0" applyNumberFormat="1"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166" fontId="6" fillId="0" borderId="13" xfId="1" applyNumberFormat="1" applyFont="1" applyFill="1" applyBorder="1" applyAlignment="1">
      <alignment horizontal="center" vertical="top"/>
    </xf>
    <xf numFmtId="0" fontId="0" fillId="0" borderId="13" xfId="0" applyBorder="1" applyAlignment="1">
      <alignment horizontal="center"/>
    </xf>
    <xf numFmtId="0" fontId="6" fillId="0" borderId="13" xfId="1" applyFont="1" applyFill="1" applyBorder="1" applyAlignment="1">
      <alignment horizontal="center" vertical="top"/>
    </xf>
  </cellXfs>
  <cellStyles count="4">
    <cellStyle name="Normal" xfId="0" builtinId="0"/>
    <cellStyle name="Normal 2" xfId="2" xr:uid="{00000000-0005-0000-0000-000001000000}"/>
    <cellStyle name="Normal 3" xfId="1" xr:uid="{00000000-0005-0000-0000-000002000000}"/>
    <cellStyle name="Normal 4" xfId="3" xr:uid="{00000000-0005-0000-0000-000003000000}"/>
  </cellStyles>
  <dxfs count="5">
    <dxf>
      <font>
        <color rgb="FF9C0006"/>
      </font>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hartsheet" Target="chartsheets/sheet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5904550499445"/>
          <c:y val="0.10766721044045677"/>
          <c:w val="0.52386237513873479"/>
          <c:h val="0.76019575856443722"/>
        </c:manualLayout>
      </c:layout>
      <c:scatterChart>
        <c:scatterStyle val="lineMarker"/>
        <c:varyColors val="0"/>
        <c:ser>
          <c:idx val="0"/>
          <c:order val="0"/>
          <c:tx>
            <c:v>P</c:v>
          </c:tx>
          <c:spPr>
            <a:ln w="19050">
              <a:noFill/>
            </a:ln>
          </c:spPr>
          <c:marker>
            <c:symbol val="square"/>
            <c:size val="10"/>
            <c:spPr>
              <a:solidFill>
                <a:srgbClr val="FF0000"/>
              </a:solidFill>
              <a:ln>
                <a:solidFill>
                  <a:srgbClr val="8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0-9090-48E2-8476-0E1302DE63AE}"/>
            </c:ext>
          </c:extLst>
        </c:ser>
        <c:ser>
          <c:idx val="1"/>
          <c:order val="1"/>
          <c:tx>
            <c:v>A</c:v>
          </c:tx>
          <c:spPr>
            <a:ln w="19050">
              <a:noFill/>
            </a:ln>
          </c:spPr>
          <c:marker>
            <c:symbol val="triangle"/>
            <c:size val="10"/>
            <c:spPr>
              <a:solidFill>
                <a:srgbClr val="00FF00"/>
              </a:solidFill>
              <a:ln>
                <a:solidFill>
                  <a:srgbClr val="00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1-9090-48E2-8476-0E1302DE63AE}"/>
            </c:ext>
          </c:extLst>
        </c:ser>
        <c:ser>
          <c:idx val="2"/>
          <c:order val="2"/>
          <c:tx>
            <c:v>B</c:v>
          </c:tx>
          <c:spPr>
            <a:ln w="19050">
              <a:noFill/>
            </a:ln>
          </c:spPr>
          <c:marker>
            <c:symbol val="triangle"/>
            <c:size val="10"/>
            <c:spPr>
              <a:solidFill>
                <a:srgbClr val="FFCC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2-9090-48E2-8476-0E1302DE63AE}"/>
            </c:ext>
          </c:extLst>
        </c:ser>
        <c:ser>
          <c:idx val="3"/>
          <c:order val="3"/>
          <c:tx>
            <c:v>C</c:v>
          </c:tx>
          <c:spPr>
            <a:ln w="19050">
              <a:noFill/>
            </a:ln>
          </c:spPr>
          <c:marker>
            <c:symbol val="diamond"/>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3-9090-48E2-8476-0E1302DE63AE}"/>
            </c:ext>
          </c:extLst>
        </c:ser>
        <c:ser>
          <c:idx val="4"/>
          <c:order val="4"/>
          <c:tx>
            <c:v>D</c:v>
          </c:tx>
          <c:spPr>
            <a:ln w="19050">
              <a:noFill/>
            </a:ln>
          </c:spPr>
          <c:marker>
            <c:symbol val="circle"/>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4-9090-48E2-8476-0E1302DE63AE}"/>
            </c:ext>
          </c:extLst>
        </c:ser>
        <c:ser>
          <c:idx val="5"/>
          <c:order val="5"/>
          <c:tx>
            <c:v>F</c:v>
          </c:tx>
          <c:spPr>
            <a:ln w="19050">
              <a:noFill/>
            </a:ln>
          </c:spPr>
          <c:marker>
            <c:symbol val="diamond"/>
            <c:size val="10"/>
            <c:spPr>
              <a:solidFill>
                <a:srgbClr val="FF66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5-9090-48E2-8476-0E1302DE63AE}"/>
            </c:ext>
          </c:extLst>
        </c:ser>
        <c:ser>
          <c:idx val="6"/>
          <c:order val="6"/>
          <c:tx>
            <c:v>G</c:v>
          </c:tx>
          <c:spPr>
            <a:ln w="19050">
              <a:noFill/>
            </a:ln>
          </c:spPr>
          <c:marker>
            <c:symbol val="diamond"/>
            <c:size val="10"/>
            <c:spPr>
              <a:solidFill>
                <a:srgbClr val="33CCCC"/>
              </a:solidFill>
              <a:ln>
                <a:solidFill>
                  <a:srgbClr val="003366"/>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6-9090-48E2-8476-0E1302DE63AE}"/>
            </c:ext>
          </c:extLst>
        </c:ser>
        <c:ser>
          <c:idx val="7"/>
          <c:order val="7"/>
          <c:tx>
            <c:v>S</c:v>
          </c:tx>
          <c:spPr>
            <a:ln w="19050">
              <a:noFill/>
            </a:ln>
          </c:spPr>
          <c:marker>
            <c:symbol val="circle"/>
            <c:size val="15"/>
            <c:spPr>
              <a:noFill/>
              <a:ln>
                <a:solidFill>
                  <a:srgbClr val="0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7-9090-48E2-8476-0E1302DE63AE}"/>
            </c:ext>
          </c:extLst>
        </c:ser>
        <c:dLbls>
          <c:showLegendKey val="0"/>
          <c:showVal val="0"/>
          <c:showCatName val="0"/>
          <c:showSerName val="0"/>
          <c:showPercent val="0"/>
          <c:showBubbleSize val="0"/>
        </c:dLbls>
        <c:axId val="1579593919"/>
        <c:axId val="1"/>
      </c:scatterChart>
      <c:valAx>
        <c:axId val="1579593919"/>
        <c:scaling>
          <c:orientation val="minMax"/>
          <c:max val="1"/>
          <c:min val="-1"/>
        </c:scaling>
        <c:delete val="0"/>
        <c:axPos val="b"/>
        <c:title>
          <c:tx>
            <c:rich>
              <a:bodyPr/>
              <a:lstStyle/>
              <a:p>
                <a:pPr>
                  <a:defRPr sz="1600" b="1" i="0" u="none" strike="noStrike" baseline="0">
                    <a:solidFill>
                      <a:srgbClr val="000000"/>
                    </a:solidFill>
                    <a:latin typeface="Arial"/>
                    <a:ea typeface="Arial"/>
                    <a:cs typeface="Arial"/>
                  </a:defRPr>
                </a:pPr>
                <a:r>
                  <a:rPr lang="en-CA"/>
                  <a:t>Unit Easting</a:t>
                </a:r>
              </a:p>
            </c:rich>
          </c:tx>
          <c:layout>
            <c:manualLayout>
              <c:xMode val="edge"/>
              <c:yMode val="edge"/>
              <c:x val="0.46059933407325193"/>
              <c:y val="0.9396411092985318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
        <c:crossesAt val="-1"/>
        <c:crossBetween val="midCat"/>
        <c:majorUnit val="0.2"/>
      </c:valAx>
      <c:valAx>
        <c:axId val="1"/>
        <c:scaling>
          <c:orientation val="minMax"/>
          <c:max val="1"/>
          <c:min val="-1"/>
        </c:scaling>
        <c:delete val="0"/>
        <c:axPos val="l"/>
        <c:title>
          <c:tx>
            <c:rich>
              <a:bodyPr/>
              <a:lstStyle/>
              <a:p>
                <a:pPr>
                  <a:defRPr sz="1600" b="1" i="0" u="none" strike="noStrike" baseline="0">
                    <a:solidFill>
                      <a:srgbClr val="000000"/>
                    </a:solidFill>
                    <a:latin typeface="Arial"/>
                    <a:ea typeface="Arial"/>
                    <a:cs typeface="Arial"/>
                  </a:defRPr>
                </a:pPr>
                <a:r>
                  <a:rPr lang="en-CA"/>
                  <a:t>Unit Northing</a:t>
                </a:r>
              </a:p>
            </c:rich>
          </c:tx>
          <c:layout>
            <c:manualLayout>
              <c:xMode val="edge"/>
              <c:yMode val="edge"/>
              <c:x val="0.17092119866814651"/>
              <c:y val="0.37520391517128876"/>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579593919"/>
        <c:crossesAt val="-1"/>
        <c:crossBetween val="midCat"/>
      </c:valAx>
      <c:spPr>
        <a:solidFill>
          <a:srgbClr val="FFFFFF"/>
        </a:solidFill>
        <a:ln w="38100">
          <a:solidFill>
            <a:srgbClr val="000000"/>
          </a:solidFill>
          <a:prstDash val="solid"/>
        </a:ln>
      </c:spPr>
    </c:plotArea>
    <c:legend>
      <c:legendPos val="t"/>
      <c:layout>
        <c:manualLayout>
          <c:xMode val="edge"/>
          <c:yMode val="edge"/>
          <c:x val="0.33518312985571586"/>
          <c:y val="0"/>
          <c:w val="0.35516093229744727"/>
          <c:h val="4.8939641109298535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5904550499445"/>
          <c:y val="0.10766721044045677"/>
          <c:w val="0.52386237513873479"/>
          <c:h val="0.76019575856443722"/>
        </c:manualLayout>
      </c:layout>
      <c:scatterChart>
        <c:scatterStyle val="lineMarker"/>
        <c:varyColors val="0"/>
        <c:ser>
          <c:idx val="0"/>
          <c:order val="0"/>
          <c:tx>
            <c:v>P</c:v>
          </c:tx>
          <c:spPr>
            <a:ln w="19050">
              <a:noFill/>
            </a:ln>
          </c:spPr>
          <c:marker>
            <c:symbol val="square"/>
            <c:size val="10"/>
            <c:spPr>
              <a:solidFill>
                <a:srgbClr val="FF0000"/>
              </a:solidFill>
              <a:ln>
                <a:solidFill>
                  <a:srgbClr val="8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0-7FEE-4BD0-B5D1-34F420CFF3C3}"/>
            </c:ext>
          </c:extLst>
        </c:ser>
        <c:ser>
          <c:idx val="1"/>
          <c:order val="1"/>
          <c:tx>
            <c:v>A</c:v>
          </c:tx>
          <c:spPr>
            <a:ln w="19050">
              <a:noFill/>
            </a:ln>
          </c:spPr>
          <c:marker>
            <c:symbol val="triangle"/>
            <c:size val="10"/>
            <c:spPr>
              <a:solidFill>
                <a:srgbClr val="00FF00"/>
              </a:solidFill>
              <a:ln>
                <a:solidFill>
                  <a:srgbClr val="00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1-7FEE-4BD0-B5D1-34F420CFF3C3}"/>
            </c:ext>
          </c:extLst>
        </c:ser>
        <c:ser>
          <c:idx val="2"/>
          <c:order val="2"/>
          <c:tx>
            <c:v>B</c:v>
          </c:tx>
          <c:spPr>
            <a:ln w="19050">
              <a:noFill/>
            </a:ln>
          </c:spPr>
          <c:marker>
            <c:symbol val="triangle"/>
            <c:size val="10"/>
            <c:spPr>
              <a:solidFill>
                <a:srgbClr val="FFCC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2-7FEE-4BD0-B5D1-34F420CFF3C3}"/>
            </c:ext>
          </c:extLst>
        </c:ser>
        <c:ser>
          <c:idx val="3"/>
          <c:order val="3"/>
          <c:tx>
            <c:v>C</c:v>
          </c:tx>
          <c:spPr>
            <a:ln w="19050">
              <a:noFill/>
            </a:ln>
          </c:spPr>
          <c:marker>
            <c:symbol val="diamond"/>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3-7FEE-4BD0-B5D1-34F420CFF3C3}"/>
            </c:ext>
          </c:extLst>
        </c:ser>
        <c:ser>
          <c:idx val="4"/>
          <c:order val="4"/>
          <c:tx>
            <c:v>D</c:v>
          </c:tx>
          <c:spPr>
            <a:ln w="19050">
              <a:noFill/>
            </a:ln>
          </c:spPr>
          <c:marker>
            <c:symbol val="circle"/>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4-7FEE-4BD0-B5D1-34F420CFF3C3}"/>
            </c:ext>
          </c:extLst>
        </c:ser>
        <c:ser>
          <c:idx val="5"/>
          <c:order val="5"/>
          <c:tx>
            <c:v>F</c:v>
          </c:tx>
          <c:spPr>
            <a:ln w="19050">
              <a:noFill/>
            </a:ln>
          </c:spPr>
          <c:marker>
            <c:symbol val="diamond"/>
            <c:size val="10"/>
            <c:spPr>
              <a:solidFill>
                <a:srgbClr val="FF66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5-7FEE-4BD0-B5D1-34F420CFF3C3}"/>
            </c:ext>
          </c:extLst>
        </c:ser>
        <c:ser>
          <c:idx val="6"/>
          <c:order val="6"/>
          <c:tx>
            <c:v>G</c:v>
          </c:tx>
          <c:spPr>
            <a:ln w="19050">
              <a:noFill/>
            </a:ln>
          </c:spPr>
          <c:marker>
            <c:symbol val="diamond"/>
            <c:size val="10"/>
            <c:spPr>
              <a:solidFill>
                <a:srgbClr val="33CCCC"/>
              </a:solidFill>
              <a:ln>
                <a:solidFill>
                  <a:srgbClr val="003366"/>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6-7FEE-4BD0-B5D1-34F420CFF3C3}"/>
            </c:ext>
          </c:extLst>
        </c:ser>
        <c:ser>
          <c:idx val="7"/>
          <c:order val="7"/>
          <c:tx>
            <c:v>S</c:v>
          </c:tx>
          <c:spPr>
            <a:ln w="19050">
              <a:noFill/>
            </a:ln>
          </c:spPr>
          <c:marker>
            <c:symbol val="circle"/>
            <c:size val="15"/>
            <c:spPr>
              <a:noFill/>
              <a:ln>
                <a:solidFill>
                  <a:srgbClr val="0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7-7FEE-4BD0-B5D1-34F420CFF3C3}"/>
            </c:ext>
          </c:extLst>
        </c:ser>
        <c:dLbls>
          <c:showLegendKey val="0"/>
          <c:showVal val="0"/>
          <c:showCatName val="0"/>
          <c:showSerName val="0"/>
          <c:showPercent val="0"/>
          <c:showBubbleSize val="0"/>
        </c:dLbls>
        <c:axId val="1579593087"/>
        <c:axId val="1"/>
      </c:scatterChart>
      <c:valAx>
        <c:axId val="1579593087"/>
        <c:scaling>
          <c:orientation val="minMax"/>
          <c:max val="1"/>
          <c:min val="-1"/>
        </c:scaling>
        <c:delete val="0"/>
        <c:axPos val="b"/>
        <c:title>
          <c:tx>
            <c:rich>
              <a:bodyPr/>
              <a:lstStyle/>
              <a:p>
                <a:pPr>
                  <a:defRPr sz="1600" b="1" i="0" u="none" strike="noStrike" baseline="0">
                    <a:solidFill>
                      <a:srgbClr val="000000"/>
                    </a:solidFill>
                    <a:latin typeface="Arial"/>
                    <a:ea typeface="Arial"/>
                    <a:cs typeface="Arial"/>
                  </a:defRPr>
                </a:pPr>
                <a:r>
                  <a:rPr lang="en-CA"/>
                  <a:t>Unit Easting</a:t>
                </a:r>
              </a:p>
            </c:rich>
          </c:tx>
          <c:layout>
            <c:manualLayout>
              <c:xMode val="edge"/>
              <c:yMode val="edge"/>
              <c:x val="0.46059933407325193"/>
              <c:y val="0.9396411092985318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
        <c:crossesAt val="-1"/>
        <c:crossBetween val="midCat"/>
        <c:majorUnit val="0.2"/>
      </c:valAx>
      <c:valAx>
        <c:axId val="1"/>
        <c:scaling>
          <c:orientation val="minMax"/>
          <c:max val="1"/>
          <c:min val="-1"/>
        </c:scaling>
        <c:delete val="0"/>
        <c:axPos val="l"/>
        <c:title>
          <c:tx>
            <c:rich>
              <a:bodyPr/>
              <a:lstStyle/>
              <a:p>
                <a:pPr>
                  <a:defRPr sz="1600" b="1" i="0" u="none" strike="noStrike" baseline="0">
                    <a:solidFill>
                      <a:srgbClr val="000000"/>
                    </a:solidFill>
                    <a:latin typeface="Arial"/>
                    <a:ea typeface="Arial"/>
                    <a:cs typeface="Arial"/>
                  </a:defRPr>
                </a:pPr>
                <a:r>
                  <a:rPr lang="en-CA"/>
                  <a:t>Unit Northing</a:t>
                </a:r>
              </a:p>
            </c:rich>
          </c:tx>
          <c:layout>
            <c:manualLayout>
              <c:xMode val="edge"/>
              <c:yMode val="edge"/>
              <c:x val="0.17092119866814651"/>
              <c:y val="0.37520391517128876"/>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579593087"/>
        <c:crossesAt val="-1"/>
        <c:crossBetween val="midCat"/>
      </c:valAx>
      <c:spPr>
        <a:solidFill>
          <a:srgbClr val="FFFFFF"/>
        </a:solidFill>
        <a:ln w="38100">
          <a:solidFill>
            <a:srgbClr val="000000"/>
          </a:solidFill>
          <a:prstDash val="solid"/>
        </a:ln>
      </c:spPr>
    </c:plotArea>
    <c:legend>
      <c:legendPos val="t"/>
      <c:layout>
        <c:manualLayout>
          <c:xMode val="edge"/>
          <c:yMode val="edge"/>
          <c:x val="0.33518312985571586"/>
          <c:y val="0"/>
          <c:w val="0.35516093229744727"/>
          <c:h val="4.8939641109298535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5904550499445"/>
          <c:y val="0.10766721044045677"/>
          <c:w val="0.52386237513873479"/>
          <c:h val="0.76019575856443722"/>
        </c:manualLayout>
      </c:layout>
      <c:scatterChart>
        <c:scatterStyle val="lineMarker"/>
        <c:varyColors val="0"/>
        <c:ser>
          <c:idx val="0"/>
          <c:order val="0"/>
          <c:tx>
            <c:v>P</c:v>
          </c:tx>
          <c:spPr>
            <a:ln w="19050">
              <a:noFill/>
            </a:ln>
          </c:spPr>
          <c:marker>
            <c:symbol val="square"/>
            <c:size val="10"/>
            <c:spPr>
              <a:solidFill>
                <a:srgbClr val="FF0000"/>
              </a:solidFill>
              <a:ln>
                <a:solidFill>
                  <a:srgbClr val="8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0-DF83-4463-8C40-A83E77B8ED5E}"/>
            </c:ext>
          </c:extLst>
        </c:ser>
        <c:ser>
          <c:idx val="1"/>
          <c:order val="1"/>
          <c:tx>
            <c:v>A</c:v>
          </c:tx>
          <c:spPr>
            <a:ln w="19050">
              <a:noFill/>
            </a:ln>
          </c:spPr>
          <c:marker>
            <c:symbol val="triangle"/>
            <c:size val="10"/>
            <c:spPr>
              <a:solidFill>
                <a:srgbClr val="00FF00"/>
              </a:solidFill>
              <a:ln>
                <a:solidFill>
                  <a:srgbClr val="00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1-DF83-4463-8C40-A83E77B8ED5E}"/>
            </c:ext>
          </c:extLst>
        </c:ser>
        <c:ser>
          <c:idx val="2"/>
          <c:order val="2"/>
          <c:tx>
            <c:v>B</c:v>
          </c:tx>
          <c:spPr>
            <a:ln w="19050">
              <a:noFill/>
            </a:ln>
          </c:spPr>
          <c:marker>
            <c:symbol val="triangle"/>
            <c:size val="10"/>
            <c:spPr>
              <a:solidFill>
                <a:srgbClr val="FFCC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2-DF83-4463-8C40-A83E77B8ED5E}"/>
            </c:ext>
          </c:extLst>
        </c:ser>
        <c:ser>
          <c:idx val="3"/>
          <c:order val="3"/>
          <c:tx>
            <c:v>C</c:v>
          </c:tx>
          <c:spPr>
            <a:ln w="19050">
              <a:noFill/>
            </a:ln>
          </c:spPr>
          <c:marker>
            <c:symbol val="diamond"/>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3-DF83-4463-8C40-A83E77B8ED5E}"/>
            </c:ext>
          </c:extLst>
        </c:ser>
        <c:ser>
          <c:idx val="4"/>
          <c:order val="4"/>
          <c:tx>
            <c:v>D</c:v>
          </c:tx>
          <c:spPr>
            <a:ln w="19050">
              <a:noFill/>
            </a:ln>
          </c:spPr>
          <c:marker>
            <c:symbol val="circle"/>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4-DF83-4463-8C40-A83E77B8ED5E}"/>
            </c:ext>
          </c:extLst>
        </c:ser>
        <c:ser>
          <c:idx val="5"/>
          <c:order val="5"/>
          <c:tx>
            <c:v>F</c:v>
          </c:tx>
          <c:spPr>
            <a:ln w="19050">
              <a:noFill/>
            </a:ln>
          </c:spPr>
          <c:marker>
            <c:symbol val="diamond"/>
            <c:size val="10"/>
            <c:spPr>
              <a:solidFill>
                <a:srgbClr val="FF66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5-DF83-4463-8C40-A83E77B8ED5E}"/>
            </c:ext>
          </c:extLst>
        </c:ser>
        <c:ser>
          <c:idx val="6"/>
          <c:order val="6"/>
          <c:tx>
            <c:v>G</c:v>
          </c:tx>
          <c:spPr>
            <a:ln w="19050">
              <a:noFill/>
            </a:ln>
          </c:spPr>
          <c:marker>
            <c:symbol val="diamond"/>
            <c:size val="10"/>
            <c:spPr>
              <a:solidFill>
                <a:srgbClr val="33CCCC"/>
              </a:solidFill>
              <a:ln>
                <a:solidFill>
                  <a:srgbClr val="003366"/>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6-DF83-4463-8C40-A83E77B8ED5E}"/>
            </c:ext>
          </c:extLst>
        </c:ser>
        <c:ser>
          <c:idx val="7"/>
          <c:order val="7"/>
          <c:tx>
            <c:v>S</c:v>
          </c:tx>
          <c:spPr>
            <a:ln w="19050">
              <a:noFill/>
            </a:ln>
          </c:spPr>
          <c:marker>
            <c:symbol val="circle"/>
            <c:size val="15"/>
            <c:spPr>
              <a:noFill/>
              <a:ln>
                <a:solidFill>
                  <a:srgbClr val="0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7-DF83-4463-8C40-A83E77B8ED5E}"/>
            </c:ext>
          </c:extLst>
        </c:ser>
        <c:dLbls>
          <c:showLegendKey val="0"/>
          <c:showVal val="0"/>
          <c:showCatName val="0"/>
          <c:showSerName val="0"/>
          <c:showPercent val="0"/>
          <c:showBubbleSize val="0"/>
        </c:dLbls>
        <c:axId val="1577641855"/>
        <c:axId val="1"/>
      </c:scatterChart>
      <c:valAx>
        <c:axId val="1577641855"/>
        <c:scaling>
          <c:orientation val="minMax"/>
          <c:max val="1"/>
          <c:min val="-1"/>
        </c:scaling>
        <c:delete val="0"/>
        <c:axPos val="b"/>
        <c:title>
          <c:tx>
            <c:rich>
              <a:bodyPr/>
              <a:lstStyle/>
              <a:p>
                <a:pPr>
                  <a:defRPr sz="1600" b="1" i="0" u="none" strike="noStrike" baseline="0">
                    <a:solidFill>
                      <a:srgbClr val="000000"/>
                    </a:solidFill>
                    <a:latin typeface="Arial"/>
                    <a:ea typeface="Arial"/>
                    <a:cs typeface="Arial"/>
                  </a:defRPr>
                </a:pPr>
                <a:r>
                  <a:rPr lang="en-CA"/>
                  <a:t>Unit Easting</a:t>
                </a:r>
              </a:p>
            </c:rich>
          </c:tx>
          <c:layout>
            <c:manualLayout>
              <c:xMode val="edge"/>
              <c:yMode val="edge"/>
              <c:x val="0.46059933407325193"/>
              <c:y val="0.9396411092985318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
        <c:crossesAt val="-1"/>
        <c:crossBetween val="midCat"/>
        <c:majorUnit val="0.2"/>
      </c:valAx>
      <c:valAx>
        <c:axId val="1"/>
        <c:scaling>
          <c:orientation val="minMax"/>
          <c:max val="1"/>
          <c:min val="-1"/>
        </c:scaling>
        <c:delete val="0"/>
        <c:axPos val="l"/>
        <c:title>
          <c:tx>
            <c:rich>
              <a:bodyPr/>
              <a:lstStyle/>
              <a:p>
                <a:pPr>
                  <a:defRPr sz="1600" b="1" i="0" u="none" strike="noStrike" baseline="0">
                    <a:solidFill>
                      <a:srgbClr val="000000"/>
                    </a:solidFill>
                    <a:latin typeface="Arial"/>
                    <a:ea typeface="Arial"/>
                    <a:cs typeface="Arial"/>
                  </a:defRPr>
                </a:pPr>
                <a:r>
                  <a:rPr lang="en-CA"/>
                  <a:t>Unit Elevation</a:t>
                </a:r>
              </a:p>
            </c:rich>
          </c:tx>
          <c:layout>
            <c:manualLayout>
              <c:xMode val="edge"/>
              <c:yMode val="edge"/>
              <c:x val="0.17092119866814651"/>
              <c:y val="0.3686786296900489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577641855"/>
        <c:crossesAt val="-1"/>
        <c:crossBetween val="midCat"/>
      </c:valAx>
      <c:spPr>
        <a:solidFill>
          <a:srgbClr val="FFFFFF"/>
        </a:solidFill>
        <a:ln w="38100">
          <a:solidFill>
            <a:srgbClr val="000000"/>
          </a:solidFill>
          <a:prstDash val="solid"/>
        </a:ln>
      </c:spPr>
    </c:plotArea>
    <c:legend>
      <c:legendPos val="t"/>
      <c:layout>
        <c:manualLayout>
          <c:xMode val="edge"/>
          <c:yMode val="edge"/>
          <c:x val="0.33518312985571586"/>
          <c:y val="0"/>
          <c:w val="0.35516093229744727"/>
          <c:h val="4.8939641109298535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5904550499445"/>
          <c:y val="0.10603588907014681"/>
          <c:w val="0.52386237513873479"/>
          <c:h val="0.76182707993474719"/>
        </c:manualLayout>
      </c:layout>
      <c:scatterChart>
        <c:scatterStyle val="lineMarker"/>
        <c:varyColors val="0"/>
        <c:ser>
          <c:idx val="0"/>
          <c:order val="0"/>
          <c:tx>
            <c:v>P</c:v>
          </c:tx>
          <c:spPr>
            <a:ln w="19050">
              <a:noFill/>
            </a:ln>
          </c:spPr>
          <c:marker>
            <c:symbol val="square"/>
            <c:size val="10"/>
            <c:spPr>
              <a:solidFill>
                <a:srgbClr val="FF0000"/>
              </a:solidFill>
              <a:ln>
                <a:solidFill>
                  <a:srgbClr val="8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0-EAA6-4FD7-BF2F-29C14C581F5F}"/>
            </c:ext>
          </c:extLst>
        </c:ser>
        <c:ser>
          <c:idx val="1"/>
          <c:order val="1"/>
          <c:tx>
            <c:v>A</c:v>
          </c:tx>
          <c:spPr>
            <a:ln w="19050">
              <a:noFill/>
            </a:ln>
          </c:spPr>
          <c:marker>
            <c:symbol val="triangle"/>
            <c:size val="10"/>
            <c:spPr>
              <a:solidFill>
                <a:srgbClr val="00FF00"/>
              </a:solidFill>
              <a:ln>
                <a:solidFill>
                  <a:srgbClr val="00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1-EAA6-4FD7-BF2F-29C14C581F5F}"/>
            </c:ext>
          </c:extLst>
        </c:ser>
        <c:ser>
          <c:idx val="2"/>
          <c:order val="2"/>
          <c:tx>
            <c:v>B</c:v>
          </c:tx>
          <c:spPr>
            <a:ln w="19050">
              <a:noFill/>
            </a:ln>
          </c:spPr>
          <c:marker>
            <c:symbol val="triangle"/>
            <c:size val="10"/>
            <c:spPr>
              <a:solidFill>
                <a:srgbClr val="FFCC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2-EAA6-4FD7-BF2F-29C14C581F5F}"/>
            </c:ext>
          </c:extLst>
        </c:ser>
        <c:ser>
          <c:idx val="3"/>
          <c:order val="3"/>
          <c:tx>
            <c:v>C</c:v>
          </c:tx>
          <c:spPr>
            <a:ln w="19050">
              <a:noFill/>
            </a:ln>
          </c:spPr>
          <c:marker>
            <c:symbol val="diamond"/>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3-EAA6-4FD7-BF2F-29C14C581F5F}"/>
            </c:ext>
          </c:extLst>
        </c:ser>
        <c:ser>
          <c:idx val="4"/>
          <c:order val="4"/>
          <c:tx>
            <c:v>D</c:v>
          </c:tx>
          <c:spPr>
            <a:ln w="19050">
              <a:noFill/>
            </a:ln>
          </c:spPr>
          <c:marker>
            <c:symbol val="circle"/>
            <c:size val="10"/>
            <c:spPr>
              <a:solidFill>
                <a:srgbClr val="C0C0C0"/>
              </a:solidFill>
              <a:ln>
                <a:solidFill>
                  <a:srgbClr val="333333"/>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4-EAA6-4FD7-BF2F-29C14C581F5F}"/>
            </c:ext>
          </c:extLst>
        </c:ser>
        <c:ser>
          <c:idx val="5"/>
          <c:order val="5"/>
          <c:tx>
            <c:v>F</c:v>
          </c:tx>
          <c:spPr>
            <a:ln w="19050">
              <a:noFill/>
            </a:ln>
          </c:spPr>
          <c:marker>
            <c:symbol val="diamond"/>
            <c:size val="10"/>
            <c:spPr>
              <a:solidFill>
                <a:srgbClr val="FF6600"/>
              </a:solidFill>
              <a:ln>
                <a:solidFill>
                  <a:srgbClr val="9933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5-EAA6-4FD7-BF2F-29C14C581F5F}"/>
            </c:ext>
          </c:extLst>
        </c:ser>
        <c:ser>
          <c:idx val="6"/>
          <c:order val="6"/>
          <c:tx>
            <c:v>G</c:v>
          </c:tx>
          <c:spPr>
            <a:ln w="19050">
              <a:noFill/>
            </a:ln>
          </c:spPr>
          <c:marker>
            <c:symbol val="diamond"/>
            <c:size val="10"/>
            <c:spPr>
              <a:solidFill>
                <a:srgbClr val="33CCCC"/>
              </a:solidFill>
              <a:ln>
                <a:solidFill>
                  <a:srgbClr val="003366"/>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6-EAA6-4FD7-BF2F-29C14C581F5F}"/>
            </c:ext>
          </c:extLst>
        </c:ser>
        <c:ser>
          <c:idx val="7"/>
          <c:order val="7"/>
          <c:tx>
            <c:v>S</c:v>
          </c:tx>
          <c:spPr>
            <a:ln w="19050">
              <a:noFill/>
            </a:ln>
          </c:spPr>
          <c:marker>
            <c:symbol val="circle"/>
            <c:size val="15"/>
            <c:spPr>
              <a:noFill/>
              <a:ln>
                <a:solidFill>
                  <a:srgbClr val="000000"/>
                </a:solidFill>
                <a:prstDash val="solid"/>
              </a:ln>
            </c:spPr>
          </c:marker>
          <c:xVal>
            <c:numRef>
              <c:f>Structure!#REF!</c:f>
            </c:numRef>
          </c:xVal>
          <c:yVal>
            <c:numRef>
              <c:f>Structure!#REF!</c:f>
              <c:numCache>
                <c:formatCode>General</c:formatCode>
                <c:ptCount val="1"/>
                <c:pt idx="0">
                  <c:v>1</c:v>
                </c:pt>
              </c:numCache>
            </c:numRef>
          </c:yVal>
          <c:smooth val="0"/>
          <c:extLst>
            <c:ext xmlns:c16="http://schemas.microsoft.com/office/drawing/2014/chart" uri="{C3380CC4-5D6E-409C-BE32-E72D297353CC}">
              <c16:uniqueId val="{00000007-EAA6-4FD7-BF2F-29C14C581F5F}"/>
            </c:ext>
          </c:extLst>
        </c:ser>
        <c:dLbls>
          <c:showLegendKey val="0"/>
          <c:showVal val="0"/>
          <c:showCatName val="0"/>
          <c:showSerName val="0"/>
          <c:showPercent val="0"/>
          <c:showBubbleSize val="0"/>
        </c:dLbls>
        <c:axId val="1579598079"/>
        <c:axId val="1"/>
      </c:scatterChart>
      <c:valAx>
        <c:axId val="1579598079"/>
        <c:scaling>
          <c:orientation val="minMax"/>
          <c:max val="1"/>
          <c:min val="-1"/>
        </c:scaling>
        <c:delete val="0"/>
        <c:axPos val="b"/>
        <c:title>
          <c:tx>
            <c:rich>
              <a:bodyPr/>
              <a:lstStyle/>
              <a:p>
                <a:pPr>
                  <a:defRPr sz="1600" b="1" i="0" u="none" strike="noStrike" baseline="0">
                    <a:solidFill>
                      <a:srgbClr val="000000"/>
                    </a:solidFill>
                    <a:latin typeface="Arial"/>
                    <a:ea typeface="Arial"/>
                    <a:cs typeface="Arial"/>
                  </a:defRPr>
                </a:pPr>
                <a:r>
                  <a:rPr lang="en-CA"/>
                  <a:t>Unit Northing</a:t>
                </a:r>
              </a:p>
            </c:rich>
          </c:tx>
          <c:layout>
            <c:manualLayout>
              <c:xMode val="edge"/>
              <c:yMode val="edge"/>
              <c:x val="0.45504994450610431"/>
              <c:y val="0.93964110929853184"/>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
        <c:crossesAt val="-1"/>
        <c:crossBetween val="midCat"/>
        <c:majorUnit val="0.2"/>
      </c:valAx>
      <c:valAx>
        <c:axId val="1"/>
        <c:scaling>
          <c:orientation val="minMax"/>
          <c:max val="1"/>
          <c:min val="-1"/>
        </c:scaling>
        <c:delete val="0"/>
        <c:axPos val="l"/>
        <c:title>
          <c:tx>
            <c:rich>
              <a:bodyPr/>
              <a:lstStyle/>
              <a:p>
                <a:pPr>
                  <a:defRPr sz="1600" b="1" i="0" u="none" strike="noStrike" baseline="0">
                    <a:solidFill>
                      <a:srgbClr val="000000"/>
                    </a:solidFill>
                    <a:latin typeface="Arial"/>
                    <a:ea typeface="Arial"/>
                    <a:cs typeface="Arial"/>
                  </a:defRPr>
                </a:pPr>
                <a:r>
                  <a:rPr lang="en-CA"/>
                  <a:t>Unit Elevation</a:t>
                </a:r>
              </a:p>
            </c:rich>
          </c:tx>
          <c:layout>
            <c:manualLayout>
              <c:xMode val="edge"/>
              <c:yMode val="edge"/>
              <c:x val="0.17092119866814651"/>
              <c:y val="0.3670473083197389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579598079"/>
        <c:crossesAt val="-1"/>
        <c:crossBetween val="midCat"/>
      </c:valAx>
      <c:spPr>
        <a:solidFill>
          <a:srgbClr val="FFFFFF"/>
        </a:solidFill>
        <a:ln w="38100">
          <a:solidFill>
            <a:srgbClr val="000000"/>
          </a:solidFill>
          <a:prstDash val="solid"/>
        </a:ln>
      </c:spPr>
    </c:plotArea>
    <c:legend>
      <c:legendPos val="t"/>
      <c:layout>
        <c:manualLayout>
          <c:xMode val="edge"/>
          <c:yMode val="edge"/>
          <c:x val="0.33296337402885684"/>
          <c:y val="0"/>
          <c:w val="0.35516093229744727"/>
          <c:h val="4.8939641109298535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zoomScale="90"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90"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90"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90"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xdr:col>
      <xdr:colOff>31751</xdr:colOff>
      <xdr:row>2</xdr:row>
      <xdr:rowOff>31750</xdr:rowOff>
    </xdr:from>
    <xdr:to>
      <xdr:col>2</xdr:col>
      <xdr:colOff>7667625</xdr:colOff>
      <xdr:row>2</xdr:row>
      <xdr:rowOff>5186350</xdr:rowOff>
    </xdr:to>
    <xdr:pic>
      <xdr:nvPicPr>
        <xdr:cNvPr id="3" name="Picture 2">
          <a:extLst>
            <a:ext uri="{FF2B5EF4-FFF2-40B4-BE49-F238E27FC236}">
              <a16:creationId xmlns:a16="http://schemas.microsoft.com/office/drawing/2014/main" id="{94DFA365-3A58-5A26-AC96-57C474472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9376" y="793750"/>
          <a:ext cx="7635874" cy="5154600"/>
        </a:xfrm>
        <a:prstGeom prst="rect">
          <a:avLst/>
        </a:prstGeom>
      </xdr:spPr>
    </xdr:pic>
    <xdr:clientData/>
  </xdr:twoCellAnchor>
  <xdr:twoCellAnchor editAs="oneCell">
    <xdr:from>
      <xdr:col>2</xdr:col>
      <xdr:colOff>0</xdr:colOff>
      <xdr:row>2</xdr:row>
      <xdr:rowOff>5206999</xdr:rowOff>
    </xdr:from>
    <xdr:to>
      <xdr:col>2</xdr:col>
      <xdr:colOff>8275987</xdr:colOff>
      <xdr:row>3</xdr:row>
      <xdr:rowOff>5155199</xdr:rowOff>
    </xdr:to>
    <xdr:pic>
      <xdr:nvPicPr>
        <xdr:cNvPr id="5" name="Picture 4">
          <a:extLst>
            <a:ext uri="{FF2B5EF4-FFF2-40B4-BE49-F238E27FC236}">
              <a16:creationId xmlns:a16="http://schemas.microsoft.com/office/drawing/2014/main" id="{459DCF13-5A95-1777-7EC5-ECEC1E5647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7625" y="5968999"/>
          <a:ext cx="8275987" cy="5155200"/>
        </a:xfrm>
        <a:prstGeom prst="rect">
          <a:avLst/>
        </a:prstGeom>
      </xdr:spPr>
    </xdr:pic>
    <xdr:clientData/>
  </xdr:twoCellAnchor>
  <xdr:twoCellAnchor editAs="oneCell">
    <xdr:from>
      <xdr:col>2</xdr:col>
      <xdr:colOff>0</xdr:colOff>
      <xdr:row>3</xdr:row>
      <xdr:rowOff>5206999</xdr:rowOff>
    </xdr:from>
    <xdr:to>
      <xdr:col>2</xdr:col>
      <xdr:colOff>5074769</xdr:colOff>
      <xdr:row>4</xdr:row>
      <xdr:rowOff>5155198</xdr:rowOff>
    </xdr:to>
    <xdr:pic>
      <xdr:nvPicPr>
        <xdr:cNvPr id="7" name="Picture 6">
          <a:extLst>
            <a:ext uri="{FF2B5EF4-FFF2-40B4-BE49-F238E27FC236}">
              <a16:creationId xmlns:a16="http://schemas.microsoft.com/office/drawing/2014/main" id="{D48D3CF7-31C3-2B4C-78F0-796B711027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97625" y="11175999"/>
          <a:ext cx="5074769" cy="5155200"/>
        </a:xfrm>
        <a:prstGeom prst="rect">
          <a:avLst/>
        </a:prstGeom>
      </xdr:spPr>
    </xdr:pic>
    <xdr:clientData/>
  </xdr:twoCellAnchor>
  <xdr:twoCellAnchor editAs="oneCell">
    <xdr:from>
      <xdr:col>2</xdr:col>
      <xdr:colOff>0</xdr:colOff>
      <xdr:row>5</xdr:row>
      <xdr:rowOff>0</xdr:rowOff>
    </xdr:from>
    <xdr:to>
      <xdr:col>2</xdr:col>
      <xdr:colOff>9199281</xdr:colOff>
      <xdr:row>5</xdr:row>
      <xdr:rowOff>5155200</xdr:rowOff>
    </xdr:to>
    <xdr:pic>
      <xdr:nvPicPr>
        <xdr:cNvPr id="14" name="Picture 13">
          <a:extLst>
            <a:ext uri="{FF2B5EF4-FFF2-40B4-BE49-F238E27FC236}">
              <a16:creationId xmlns:a16="http://schemas.microsoft.com/office/drawing/2014/main" id="{B731741A-48ED-4158-9C01-EF2BA020AF3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97625" y="16383000"/>
          <a:ext cx="9199281" cy="5155200"/>
        </a:xfrm>
        <a:prstGeom prst="rect">
          <a:avLst/>
        </a:prstGeom>
      </xdr:spPr>
    </xdr:pic>
    <xdr:clientData/>
  </xdr:twoCellAnchor>
  <xdr:twoCellAnchor editAs="oneCell">
    <xdr:from>
      <xdr:col>3</xdr:col>
      <xdr:colOff>0</xdr:colOff>
      <xdr:row>5</xdr:row>
      <xdr:rowOff>0</xdr:rowOff>
    </xdr:from>
    <xdr:to>
      <xdr:col>3</xdr:col>
      <xdr:colOff>5846370</xdr:colOff>
      <xdr:row>5</xdr:row>
      <xdr:rowOff>5155200</xdr:rowOff>
    </xdr:to>
    <xdr:pic>
      <xdr:nvPicPr>
        <xdr:cNvPr id="15" name="Picture 14">
          <a:extLst>
            <a:ext uri="{FF2B5EF4-FFF2-40B4-BE49-F238E27FC236}">
              <a16:creationId xmlns:a16="http://schemas.microsoft.com/office/drawing/2014/main" id="{277FA9E5-51F2-4A0A-9271-DCA3581BE9E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605125" y="16383000"/>
          <a:ext cx="5846370" cy="5155200"/>
        </a:xfrm>
        <a:prstGeom prst="rect">
          <a:avLst/>
        </a:prstGeom>
      </xdr:spPr>
    </xdr:pic>
    <xdr:clientData/>
  </xdr:twoCellAnchor>
  <xdr:twoCellAnchor editAs="oneCell">
    <xdr:from>
      <xdr:col>4</xdr:col>
      <xdr:colOff>0</xdr:colOff>
      <xdr:row>5</xdr:row>
      <xdr:rowOff>0</xdr:rowOff>
    </xdr:from>
    <xdr:to>
      <xdr:col>4</xdr:col>
      <xdr:colOff>7614069</xdr:colOff>
      <xdr:row>5</xdr:row>
      <xdr:rowOff>5155200</xdr:rowOff>
    </xdr:to>
    <xdr:pic>
      <xdr:nvPicPr>
        <xdr:cNvPr id="16" name="Picture 15">
          <a:extLst>
            <a:ext uri="{FF2B5EF4-FFF2-40B4-BE49-F238E27FC236}">
              <a16:creationId xmlns:a16="http://schemas.microsoft.com/office/drawing/2014/main" id="{FD56B905-792F-4222-80A8-F34A8C266E4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63000" y="16383000"/>
          <a:ext cx="7614069" cy="5155200"/>
        </a:xfrm>
        <a:prstGeom prst="rect">
          <a:avLst/>
        </a:prstGeom>
      </xdr:spPr>
    </xdr:pic>
    <xdr:clientData/>
  </xdr:twoCellAnchor>
  <xdr:twoCellAnchor editAs="oneCell">
    <xdr:from>
      <xdr:col>2</xdr:col>
      <xdr:colOff>0</xdr:colOff>
      <xdr:row>6</xdr:row>
      <xdr:rowOff>0</xdr:rowOff>
    </xdr:from>
    <xdr:to>
      <xdr:col>3</xdr:col>
      <xdr:colOff>208905</xdr:colOff>
      <xdr:row>6</xdr:row>
      <xdr:rowOff>5164725</xdr:rowOff>
    </xdr:to>
    <xdr:pic>
      <xdr:nvPicPr>
        <xdr:cNvPr id="19" name="Picture 18">
          <a:extLst>
            <a:ext uri="{FF2B5EF4-FFF2-40B4-BE49-F238E27FC236}">
              <a16:creationId xmlns:a16="http://schemas.microsoft.com/office/drawing/2014/main" id="{28942584-C2DA-49FF-BDC7-EE9A3ED65DC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397625" y="21590000"/>
          <a:ext cx="9416405" cy="5164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FE6460CE-B625-E0C4-8350-F94ECB0232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0.267</cdr:x>
      <cdr:y>0.48925</cdr:y>
    </cdr:from>
    <cdr:to>
      <cdr:x>0.79075</cdr:x>
      <cdr:y>0.48925</cdr:y>
    </cdr:to>
    <cdr:sp macro="" textlink="">
      <cdr:nvSpPr>
        <cdr:cNvPr id="63489" name="Line 1">
          <a:extLst xmlns:a="http://schemas.openxmlformats.org/drawingml/2006/main">
            <a:ext uri="{FF2B5EF4-FFF2-40B4-BE49-F238E27FC236}">
              <a16:creationId xmlns:a16="http://schemas.microsoft.com/office/drawing/2014/main" id="{63A968A5-28B4-15DA-8830-282FFBEE1C76}"/>
            </a:ext>
          </a:extLst>
        </cdr:cNvPr>
        <cdr:cNvSpPr>
          <a:spLocks xmlns:a="http://schemas.openxmlformats.org/drawingml/2006/main" noChangeShapeType="1"/>
        </cdr:cNvSpPr>
      </cdr:nvSpPr>
      <cdr:spPr bwMode="auto">
        <a:xfrm xmlns:a="http://schemas.openxmlformats.org/drawingml/2006/main" flipV="1">
          <a:off x="2291401" y="2856645"/>
          <a:ext cx="4494835"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0.52975</cdr:x>
      <cdr:y>0.1075</cdr:y>
    </cdr:from>
    <cdr:to>
      <cdr:x>0.52975</cdr:x>
      <cdr:y>0.86975</cdr:y>
    </cdr:to>
    <cdr:sp macro="" textlink="">
      <cdr:nvSpPr>
        <cdr:cNvPr id="63490" name="Line 2">
          <a:extLst xmlns:a="http://schemas.openxmlformats.org/drawingml/2006/main">
            <a:ext uri="{FF2B5EF4-FFF2-40B4-BE49-F238E27FC236}">
              <a16:creationId xmlns:a16="http://schemas.microsoft.com/office/drawing/2014/main" id="{2697193E-854D-6E39-2996-4D2D1F4069F1}"/>
            </a:ext>
          </a:extLst>
        </cdr:cNvPr>
        <cdr:cNvSpPr>
          <a:spLocks xmlns:a="http://schemas.openxmlformats.org/drawingml/2006/main" noChangeShapeType="1"/>
        </cdr:cNvSpPr>
      </cdr:nvSpPr>
      <cdr:spPr bwMode="auto">
        <a:xfrm xmlns:a="http://schemas.openxmlformats.org/drawingml/2006/main" flipV="1">
          <a:off x="4546328" y="627674"/>
          <a:ext cx="0" cy="445064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0.267</cdr:x>
      <cdr:y>0.1075</cdr:y>
    </cdr:from>
    <cdr:to>
      <cdr:x>0.79075</cdr:x>
      <cdr:y>0.8655</cdr:y>
    </cdr:to>
    <cdr:sp macro="" textlink="">
      <cdr:nvSpPr>
        <cdr:cNvPr id="63491" name="Oval 3">
          <a:extLst xmlns:a="http://schemas.openxmlformats.org/drawingml/2006/main">
            <a:ext uri="{FF2B5EF4-FFF2-40B4-BE49-F238E27FC236}">
              <a16:creationId xmlns:a16="http://schemas.microsoft.com/office/drawing/2014/main" id="{545588CD-0BA3-2A80-ACDB-FD5D7B6C5A79}"/>
            </a:ext>
          </a:extLst>
        </cdr:cNvPr>
        <cdr:cNvSpPr>
          <a:spLocks xmlns:a="http://schemas.openxmlformats.org/drawingml/2006/main" noChangeArrowheads="1"/>
        </cdr:cNvSpPr>
      </cdr:nvSpPr>
      <cdr:spPr bwMode="auto">
        <a:xfrm xmlns:a="http://schemas.openxmlformats.org/drawingml/2006/main">
          <a:off x="2291401" y="627674"/>
          <a:ext cx="4494835" cy="4425829"/>
        </a:xfrm>
        <a:prstGeom xmlns:a="http://schemas.openxmlformats.org/drawingml/2006/main" prst="ellips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sp>
  </cdr:relSizeAnchor>
</c:userShapes>
</file>

<file path=xl/drawings/drawing4.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1EB12AE8-E766-432E-A54E-C2F1B3563AD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0.267</cdr:x>
      <cdr:y>0.48925</cdr:y>
    </cdr:from>
    <cdr:to>
      <cdr:x>0.79075</cdr:x>
      <cdr:y>0.48925</cdr:y>
    </cdr:to>
    <cdr:sp macro="" textlink="">
      <cdr:nvSpPr>
        <cdr:cNvPr id="104449" name="Line 1">
          <a:extLst xmlns:a="http://schemas.openxmlformats.org/drawingml/2006/main">
            <a:ext uri="{FF2B5EF4-FFF2-40B4-BE49-F238E27FC236}">
              <a16:creationId xmlns:a16="http://schemas.microsoft.com/office/drawing/2014/main" id="{1B61170B-41F1-1328-534C-1B65CB40C1AA}"/>
            </a:ext>
          </a:extLst>
        </cdr:cNvPr>
        <cdr:cNvSpPr>
          <a:spLocks xmlns:a="http://schemas.openxmlformats.org/drawingml/2006/main" noChangeShapeType="1"/>
        </cdr:cNvSpPr>
      </cdr:nvSpPr>
      <cdr:spPr bwMode="auto">
        <a:xfrm xmlns:a="http://schemas.openxmlformats.org/drawingml/2006/main" flipV="1">
          <a:off x="2291401" y="2856645"/>
          <a:ext cx="4494835"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0.52975</cdr:x>
      <cdr:y>0.1075</cdr:y>
    </cdr:from>
    <cdr:to>
      <cdr:x>0.52975</cdr:x>
      <cdr:y>0.86975</cdr:y>
    </cdr:to>
    <cdr:sp macro="" textlink="">
      <cdr:nvSpPr>
        <cdr:cNvPr id="104450" name="Line 2">
          <a:extLst xmlns:a="http://schemas.openxmlformats.org/drawingml/2006/main">
            <a:ext uri="{FF2B5EF4-FFF2-40B4-BE49-F238E27FC236}">
              <a16:creationId xmlns:a16="http://schemas.microsoft.com/office/drawing/2014/main" id="{0887E107-20B3-F631-013A-C9FA53FE4967}"/>
            </a:ext>
          </a:extLst>
        </cdr:cNvPr>
        <cdr:cNvSpPr>
          <a:spLocks xmlns:a="http://schemas.openxmlformats.org/drawingml/2006/main" noChangeShapeType="1"/>
        </cdr:cNvSpPr>
      </cdr:nvSpPr>
      <cdr:spPr bwMode="auto">
        <a:xfrm xmlns:a="http://schemas.openxmlformats.org/drawingml/2006/main" flipV="1">
          <a:off x="4546328" y="627674"/>
          <a:ext cx="0" cy="445064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0.267</cdr:x>
      <cdr:y>0.1075</cdr:y>
    </cdr:from>
    <cdr:to>
      <cdr:x>0.79075</cdr:x>
      <cdr:y>0.8655</cdr:y>
    </cdr:to>
    <cdr:sp macro="" textlink="">
      <cdr:nvSpPr>
        <cdr:cNvPr id="104451" name="Oval 3">
          <a:extLst xmlns:a="http://schemas.openxmlformats.org/drawingml/2006/main">
            <a:ext uri="{FF2B5EF4-FFF2-40B4-BE49-F238E27FC236}">
              <a16:creationId xmlns:a16="http://schemas.microsoft.com/office/drawing/2014/main" id="{2B5C2A02-271D-8DB1-A2EC-73AE5B7738B9}"/>
            </a:ext>
          </a:extLst>
        </cdr:cNvPr>
        <cdr:cNvSpPr>
          <a:spLocks xmlns:a="http://schemas.openxmlformats.org/drawingml/2006/main" noChangeArrowheads="1"/>
        </cdr:cNvSpPr>
      </cdr:nvSpPr>
      <cdr:spPr bwMode="auto">
        <a:xfrm xmlns:a="http://schemas.openxmlformats.org/drawingml/2006/main">
          <a:off x="2291401" y="627674"/>
          <a:ext cx="4494835" cy="4425829"/>
        </a:xfrm>
        <a:prstGeom xmlns:a="http://schemas.openxmlformats.org/drawingml/2006/main" prst="ellips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sp>
  </cdr:relSizeAnchor>
</c:userShapes>
</file>

<file path=xl/drawings/drawing6.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851D0DFF-ACC5-E7C6-C471-20FA0ABB84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0.267</cdr:x>
      <cdr:y>0.48925</cdr:y>
    </cdr:from>
    <cdr:to>
      <cdr:x>0.79075</cdr:x>
      <cdr:y>0.48925</cdr:y>
    </cdr:to>
    <cdr:sp macro="" textlink="">
      <cdr:nvSpPr>
        <cdr:cNvPr id="106497" name="Line 1">
          <a:extLst xmlns:a="http://schemas.openxmlformats.org/drawingml/2006/main">
            <a:ext uri="{FF2B5EF4-FFF2-40B4-BE49-F238E27FC236}">
              <a16:creationId xmlns:a16="http://schemas.microsoft.com/office/drawing/2014/main" id="{4E9F64AA-8FA0-A675-0537-EECC89477306}"/>
            </a:ext>
          </a:extLst>
        </cdr:cNvPr>
        <cdr:cNvSpPr>
          <a:spLocks xmlns:a="http://schemas.openxmlformats.org/drawingml/2006/main" noChangeShapeType="1"/>
        </cdr:cNvSpPr>
      </cdr:nvSpPr>
      <cdr:spPr bwMode="auto">
        <a:xfrm xmlns:a="http://schemas.openxmlformats.org/drawingml/2006/main" flipV="1">
          <a:off x="2291401" y="2856645"/>
          <a:ext cx="4494835"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0.52975</cdr:x>
      <cdr:y>0.1075</cdr:y>
    </cdr:from>
    <cdr:to>
      <cdr:x>0.52975</cdr:x>
      <cdr:y>0.86975</cdr:y>
    </cdr:to>
    <cdr:sp macro="" textlink="">
      <cdr:nvSpPr>
        <cdr:cNvPr id="106498" name="Line 2">
          <a:extLst xmlns:a="http://schemas.openxmlformats.org/drawingml/2006/main">
            <a:ext uri="{FF2B5EF4-FFF2-40B4-BE49-F238E27FC236}">
              <a16:creationId xmlns:a16="http://schemas.microsoft.com/office/drawing/2014/main" id="{09A94A2D-97B1-3A0D-D276-2079BD9E56F4}"/>
            </a:ext>
          </a:extLst>
        </cdr:cNvPr>
        <cdr:cNvSpPr>
          <a:spLocks xmlns:a="http://schemas.openxmlformats.org/drawingml/2006/main" noChangeShapeType="1"/>
        </cdr:cNvSpPr>
      </cdr:nvSpPr>
      <cdr:spPr bwMode="auto">
        <a:xfrm xmlns:a="http://schemas.openxmlformats.org/drawingml/2006/main" flipV="1">
          <a:off x="4546328" y="627674"/>
          <a:ext cx="0" cy="445064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0.267</cdr:x>
      <cdr:y>0.1075</cdr:y>
    </cdr:from>
    <cdr:to>
      <cdr:x>0.79075</cdr:x>
      <cdr:y>0.8655</cdr:y>
    </cdr:to>
    <cdr:sp macro="" textlink="">
      <cdr:nvSpPr>
        <cdr:cNvPr id="106499" name="Oval 3">
          <a:extLst xmlns:a="http://schemas.openxmlformats.org/drawingml/2006/main">
            <a:ext uri="{FF2B5EF4-FFF2-40B4-BE49-F238E27FC236}">
              <a16:creationId xmlns:a16="http://schemas.microsoft.com/office/drawing/2014/main" id="{A838A734-9F9F-67CB-E2F2-B0DA2E43ACAD}"/>
            </a:ext>
          </a:extLst>
        </cdr:cNvPr>
        <cdr:cNvSpPr>
          <a:spLocks xmlns:a="http://schemas.openxmlformats.org/drawingml/2006/main" noChangeArrowheads="1"/>
        </cdr:cNvSpPr>
      </cdr:nvSpPr>
      <cdr:spPr bwMode="auto">
        <a:xfrm xmlns:a="http://schemas.openxmlformats.org/drawingml/2006/main">
          <a:off x="2291401" y="627674"/>
          <a:ext cx="4494835" cy="4425829"/>
        </a:xfrm>
        <a:prstGeom xmlns:a="http://schemas.openxmlformats.org/drawingml/2006/main" prst="ellips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sp>
  </cdr:relSizeAnchor>
</c:userShapes>
</file>

<file path=xl/drawings/drawing8.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E15B2CB9-873A-A310-0947-5B19746800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0.267</cdr:x>
      <cdr:y>0.4885</cdr:y>
    </cdr:from>
    <cdr:to>
      <cdr:x>0.79075</cdr:x>
      <cdr:y>0.4885</cdr:y>
    </cdr:to>
    <cdr:sp macro="" textlink="">
      <cdr:nvSpPr>
        <cdr:cNvPr id="109569" name="Line 1">
          <a:extLst xmlns:a="http://schemas.openxmlformats.org/drawingml/2006/main">
            <a:ext uri="{FF2B5EF4-FFF2-40B4-BE49-F238E27FC236}">
              <a16:creationId xmlns:a16="http://schemas.microsoft.com/office/drawing/2014/main" id="{19E88A53-C04C-3461-CE25-8DB1379A4329}"/>
            </a:ext>
          </a:extLst>
        </cdr:cNvPr>
        <cdr:cNvSpPr>
          <a:spLocks xmlns:a="http://schemas.openxmlformats.org/drawingml/2006/main" noChangeShapeType="1"/>
        </cdr:cNvSpPr>
      </cdr:nvSpPr>
      <cdr:spPr bwMode="auto">
        <a:xfrm xmlns:a="http://schemas.openxmlformats.org/drawingml/2006/main" flipV="1">
          <a:off x="2291401" y="2852266"/>
          <a:ext cx="4494835"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0.52975</cdr:x>
      <cdr:y>0.106</cdr:y>
    </cdr:from>
    <cdr:to>
      <cdr:x>0.52975</cdr:x>
      <cdr:y>0.86975</cdr:y>
    </cdr:to>
    <cdr:sp macro="" textlink="">
      <cdr:nvSpPr>
        <cdr:cNvPr id="109570" name="Line 2">
          <a:extLst xmlns:a="http://schemas.openxmlformats.org/drawingml/2006/main">
            <a:ext uri="{FF2B5EF4-FFF2-40B4-BE49-F238E27FC236}">
              <a16:creationId xmlns:a16="http://schemas.microsoft.com/office/drawing/2014/main" id="{E3E3A05B-70DF-F4CB-C22D-05770F03E633}"/>
            </a:ext>
          </a:extLst>
        </cdr:cNvPr>
        <cdr:cNvSpPr>
          <a:spLocks xmlns:a="http://schemas.openxmlformats.org/drawingml/2006/main" noChangeShapeType="1"/>
        </cdr:cNvSpPr>
      </cdr:nvSpPr>
      <cdr:spPr bwMode="auto">
        <a:xfrm xmlns:a="http://schemas.openxmlformats.org/drawingml/2006/main" flipV="1">
          <a:off x="4546328" y="618915"/>
          <a:ext cx="0" cy="445940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0.267</cdr:x>
      <cdr:y>0.106</cdr:y>
    </cdr:from>
    <cdr:to>
      <cdr:x>0.79075</cdr:x>
      <cdr:y>0.8655</cdr:y>
    </cdr:to>
    <cdr:sp macro="" textlink="">
      <cdr:nvSpPr>
        <cdr:cNvPr id="109571" name="Oval 3">
          <a:extLst xmlns:a="http://schemas.openxmlformats.org/drawingml/2006/main">
            <a:ext uri="{FF2B5EF4-FFF2-40B4-BE49-F238E27FC236}">
              <a16:creationId xmlns:a16="http://schemas.microsoft.com/office/drawing/2014/main" id="{EA15FCA6-13A1-7700-D6D4-1FC5A5A3210D}"/>
            </a:ext>
          </a:extLst>
        </cdr:cNvPr>
        <cdr:cNvSpPr>
          <a:spLocks xmlns:a="http://schemas.openxmlformats.org/drawingml/2006/main" noChangeArrowheads="1"/>
        </cdr:cNvSpPr>
      </cdr:nvSpPr>
      <cdr:spPr bwMode="auto">
        <a:xfrm xmlns:a="http://schemas.openxmlformats.org/drawingml/2006/main">
          <a:off x="2291401" y="618915"/>
          <a:ext cx="4494835" cy="4434588"/>
        </a:xfrm>
        <a:prstGeom xmlns:a="http://schemas.openxmlformats.org/drawingml/2006/main" prst="ellips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zoomScale="90" zoomScaleNormal="90" workbookViewId="0">
      <selection activeCell="B11" sqref="B11"/>
    </sheetView>
  </sheetViews>
  <sheetFormatPr defaultRowHeight="13.2" x14ac:dyDescent="0.25"/>
  <cols>
    <col min="1" max="1" width="14.6640625" customWidth="1"/>
    <col min="2" max="2" width="27.44140625" customWidth="1"/>
    <col min="3" max="3" width="14.6640625" customWidth="1"/>
    <col min="4" max="4" width="17" customWidth="1"/>
    <col min="5" max="5" width="14.6640625" customWidth="1"/>
    <col min="6" max="6" width="19.88671875" bestFit="1" customWidth="1"/>
  </cols>
  <sheetData>
    <row r="1" spans="1:6" ht="16.2" thickBot="1" x14ac:dyDescent="0.3">
      <c r="A1" s="3" t="s">
        <v>11</v>
      </c>
      <c r="B1" s="154" t="s">
        <v>190</v>
      </c>
      <c r="C1" s="155"/>
      <c r="D1" s="155"/>
      <c r="E1" s="155"/>
      <c r="F1" s="156"/>
    </row>
    <row r="2" spans="1:6" x14ac:dyDescent="0.25">
      <c r="A2" s="4" t="s">
        <v>12</v>
      </c>
      <c r="B2" s="13"/>
      <c r="C2" s="6" t="s">
        <v>13</v>
      </c>
      <c r="D2" s="7">
        <v>3.28</v>
      </c>
      <c r="E2" s="8" t="s">
        <v>14</v>
      </c>
      <c r="F2" s="140">
        <v>45049</v>
      </c>
    </row>
    <row r="3" spans="1:6" x14ac:dyDescent="0.25">
      <c r="A3" s="5" t="s">
        <v>15</v>
      </c>
      <c r="B3" s="13"/>
      <c r="C3" s="9" t="s">
        <v>16</v>
      </c>
      <c r="D3" s="10">
        <v>-70.900000000000006</v>
      </c>
      <c r="E3" s="11" t="s">
        <v>17</v>
      </c>
      <c r="F3" s="13"/>
    </row>
    <row r="4" spans="1:6" x14ac:dyDescent="0.25">
      <c r="A4" s="5" t="s">
        <v>18</v>
      </c>
      <c r="B4" s="5"/>
      <c r="C4" s="9" t="s">
        <v>19</v>
      </c>
      <c r="D4" s="12">
        <v>859.54</v>
      </c>
      <c r="E4" s="11" t="s">
        <v>20</v>
      </c>
      <c r="F4" s="13" t="s">
        <v>1035</v>
      </c>
    </row>
    <row r="5" spans="1:6" x14ac:dyDescent="0.25">
      <c r="A5" s="5" t="s">
        <v>21</v>
      </c>
      <c r="B5" s="5" t="s">
        <v>1012</v>
      </c>
      <c r="C5" s="9" t="s">
        <v>22</v>
      </c>
      <c r="D5" s="5"/>
      <c r="E5" s="11" t="s">
        <v>23</v>
      </c>
      <c r="F5" s="14"/>
    </row>
    <row r="6" spans="1:6" x14ac:dyDescent="0.25">
      <c r="A6" s="5" t="s">
        <v>24</v>
      </c>
      <c r="B6" s="13" t="s">
        <v>227</v>
      </c>
      <c r="C6" s="9" t="s">
        <v>25</v>
      </c>
      <c r="D6" s="13"/>
      <c r="E6" s="11" t="s">
        <v>187</v>
      </c>
      <c r="F6" s="93" t="s">
        <v>156</v>
      </c>
    </row>
    <row r="7" spans="1:6" x14ac:dyDescent="0.25">
      <c r="A7" s="15" t="s">
        <v>26</v>
      </c>
      <c r="B7" s="15" t="s">
        <v>27</v>
      </c>
      <c r="C7" s="16" t="s">
        <v>28</v>
      </c>
      <c r="D7" s="94" t="s">
        <v>226</v>
      </c>
      <c r="E7" s="17" t="s">
        <v>29</v>
      </c>
      <c r="F7" s="15" t="s">
        <v>30</v>
      </c>
    </row>
    <row r="8" spans="1:6" ht="13.8" thickBot="1" x14ac:dyDescent="0.3"/>
    <row r="9" spans="1:6" x14ac:dyDescent="0.25">
      <c r="A9" s="230" t="s">
        <v>1141</v>
      </c>
      <c r="B9" s="231"/>
      <c r="C9" s="231"/>
      <c r="D9" s="231"/>
      <c r="E9" s="232"/>
    </row>
    <row r="10" spans="1:6" x14ac:dyDescent="0.25">
      <c r="A10" s="235" t="s">
        <v>1137</v>
      </c>
      <c r="B10" s="234" t="s">
        <v>1142</v>
      </c>
      <c r="C10" s="233" t="s">
        <v>1138</v>
      </c>
      <c r="D10" s="234" t="s">
        <v>1139</v>
      </c>
      <c r="E10" s="235" t="s">
        <v>1140</v>
      </c>
    </row>
    <row r="11" spans="1:6" x14ac:dyDescent="0.25">
      <c r="A11" s="234">
        <v>30</v>
      </c>
      <c r="B11" s="234">
        <v>343.88</v>
      </c>
      <c r="C11" s="234">
        <v>19.399999999999999</v>
      </c>
      <c r="D11" s="234">
        <v>3.28</v>
      </c>
      <c r="E11" s="234">
        <v>-70.900000000000006</v>
      </c>
    </row>
    <row r="12" spans="1:6" x14ac:dyDescent="0.25">
      <c r="A12" s="234">
        <v>60</v>
      </c>
      <c r="B12" s="234">
        <v>342.78</v>
      </c>
      <c r="C12" s="234">
        <v>19.399999999999999</v>
      </c>
      <c r="D12" s="234">
        <v>2.1800000000000002</v>
      </c>
      <c r="E12" s="234">
        <v>-70.459999999999994</v>
      </c>
    </row>
    <row r="13" spans="1:6" x14ac:dyDescent="0.25">
      <c r="A13" s="234">
        <v>90</v>
      </c>
      <c r="B13" s="234">
        <v>342.17</v>
      </c>
      <c r="C13" s="234">
        <v>19.399999999999999</v>
      </c>
      <c r="D13" s="234">
        <v>1.57</v>
      </c>
      <c r="E13" s="234">
        <v>-70.040000000000006</v>
      </c>
    </row>
    <row r="14" spans="1:6" x14ac:dyDescent="0.25">
      <c r="A14" s="234">
        <v>120</v>
      </c>
      <c r="B14" s="234">
        <v>342.34</v>
      </c>
      <c r="C14" s="234">
        <v>19.399999999999999</v>
      </c>
      <c r="D14" s="234">
        <v>1.74</v>
      </c>
      <c r="E14" s="234">
        <v>-70.02</v>
      </c>
    </row>
    <row r="15" spans="1:6" x14ac:dyDescent="0.25">
      <c r="A15" s="234">
        <v>150</v>
      </c>
      <c r="B15" s="234">
        <v>342.17</v>
      </c>
      <c r="C15" s="234">
        <v>19.399999999999999</v>
      </c>
      <c r="D15" s="234">
        <v>1.57</v>
      </c>
      <c r="E15" s="234">
        <v>-69.790000000000006</v>
      </c>
    </row>
    <row r="16" spans="1:6" x14ac:dyDescent="0.25">
      <c r="A16" s="234">
        <v>180</v>
      </c>
      <c r="B16" s="234">
        <v>343.43</v>
      </c>
      <c r="C16" s="234">
        <v>19.399999999999999</v>
      </c>
      <c r="D16" s="234">
        <v>2.83</v>
      </c>
      <c r="E16" s="234">
        <v>-69.63</v>
      </c>
    </row>
    <row r="17" spans="1:5" x14ac:dyDescent="0.25">
      <c r="A17" s="234">
        <v>255</v>
      </c>
      <c r="B17" s="234">
        <v>342.58</v>
      </c>
      <c r="C17" s="234">
        <v>19.399999999999999</v>
      </c>
      <c r="D17" s="234">
        <v>1.98</v>
      </c>
      <c r="E17" s="234">
        <v>-69.58</v>
      </c>
    </row>
    <row r="18" spans="1:5" x14ac:dyDescent="0.25">
      <c r="A18" s="234">
        <v>270</v>
      </c>
      <c r="B18" s="234">
        <v>343.4</v>
      </c>
      <c r="C18" s="234">
        <v>19.399999999999999</v>
      </c>
      <c r="D18" s="234">
        <v>2.8</v>
      </c>
      <c r="E18" s="234">
        <v>-69.38</v>
      </c>
    </row>
    <row r="19" spans="1:5" x14ac:dyDescent="0.25">
      <c r="A19" s="234">
        <v>305</v>
      </c>
      <c r="B19" s="234">
        <v>345.05</v>
      </c>
      <c r="C19" s="234">
        <v>19.399999999999999</v>
      </c>
      <c r="D19" s="234">
        <v>4.45</v>
      </c>
      <c r="E19" s="234">
        <v>-69.349999999999994</v>
      </c>
    </row>
    <row r="20" spans="1:5" x14ac:dyDescent="0.25">
      <c r="A20" s="234">
        <v>330</v>
      </c>
      <c r="B20" s="234">
        <v>342.47</v>
      </c>
      <c r="C20" s="234">
        <v>19.399999999999999</v>
      </c>
      <c r="D20" s="234">
        <v>1.87</v>
      </c>
      <c r="E20" s="234">
        <v>-69.239999999999995</v>
      </c>
    </row>
    <row r="21" spans="1:5" x14ac:dyDescent="0.25">
      <c r="A21" s="234">
        <v>360</v>
      </c>
      <c r="B21" s="234">
        <v>343.01</v>
      </c>
      <c r="C21" s="234">
        <v>19.399999999999999</v>
      </c>
      <c r="D21" s="234">
        <v>2.41</v>
      </c>
      <c r="E21" s="234">
        <v>-68.77</v>
      </c>
    </row>
    <row r="22" spans="1:5" x14ac:dyDescent="0.25">
      <c r="A22" s="234">
        <v>390</v>
      </c>
      <c r="B22" s="234">
        <v>344.28</v>
      </c>
      <c r="C22" s="234">
        <v>19.399999999999999</v>
      </c>
      <c r="D22" s="234">
        <v>3.68</v>
      </c>
      <c r="E22" s="234">
        <v>-68.67</v>
      </c>
    </row>
    <row r="23" spans="1:5" x14ac:dyDescent="0.25">
      <c r="A23" s="234">
        <v>420</v>
      </c>
      <c r="B23" s="234">
        <v>342.3</v>
      </c>
      <c r="C23" s="234">
        <v>19.399999999999999</v>
      </c>
      <c r="D23" s="234">
        <v>1.7</v>
      </c>
      <c r="E23" s="234">
        <v>-67.95</v>
      </c>
    </row>
    <row r="24" spans="1:5" x14ac:dyDescent="0.25">
      <c r="A24" s="234">
        <v>450</v>
      </c>
      <c r="B24" s="234">
        <v>343.07</v>
      </c>
      <c r="C24" s="234">
        <v>19.399999999999999</v>
      </c>
      <c r="D24" s="234">
        <v>2.4700000000000002</v>
      </c>
      <c r="E24" s="234">
        <v>-67.3</v>
      </c>
    </row>
    <row r="25" spans="1:5" x14ac:dyDescent="0.25">
      <c r="A25" s="234">
        <v>480</v>
      </c>
      <c r="B25" s="234">
        <v>338.7</v>
      </c>
      <c r="C25" s="234">
        <v>19.399999999999999</v>
      </c>
      <c r="D25" s="234">
        <v>358.1</v>
      </c>
      <c r="E25" s="234">
        <v>-66.48</v>
      </c>
    </row>
    <row r="26" spans="1:5" x14ac:dyDescent="0.25">
      <c r="A26" s="234">
        <v>510</v>
      </c>
      <c r="B26" s="234">
        <v>340.23</v>
      </c>
      <c r="C26" s="234">
        <v>19.399999999999999</v>
      </c>
      <c r="D26" s="234">
        <v>359.63</v>
      </c>
      <c r="E26" s="234">
        <v>-65.430000000000007</v>
      </c>
    </row>
    <row r="27" spans="1:5" x14ac:dyDescent="0.25">
      <c r="A27" s="234">
        <v>540</v>
      </c>
      <c r="B27" s="234">
        <v>340.55</v>
      </c>
      <c r="C27" s="234">
        <v>19.399999999999999</v>
      </c>
      <c r="D27" s="234">
        <v>359.95</v>
      </c>
      <c r="E27" s="234">
        <v>-64.55</v>
      </c>
    </row>
    <row r="28" spans="1:5" x14ac:dyDescent="0.25">
      <c r="A28" s="234">
        <v>570</v>
      </c>
      <c r="B28" s="234">
        <v>340.53</v>
      </c>
      <c r="C28" s="234">
        <v>19.399999999999999</v>
      </c>
      <c r="D28" s="234">
        <v>359.93</v>
      </c>
      <c r="E28" s="234">
        <v>-63.83</v>
      </c>
    </row>
    <row r="29" spans="1:5" x14ac:dyDescent="0.25">
      <c r="A29" s="234">
        <v>600</v>
      </c>
      <c r="B29" s="234">
        <v>341.16</v>
      </c>
      <c r="C29" s="234">
        <v>19.399999999999999</v>
      </c>
      <c r="D29" s="234">
        <v>0.56000000000000005</v>
      </c>
      <c r="E29" s="234">
        <v>-63.2</v>
      </c>
    </row>
    <row r="30" spans="1:5" x14ac:dyDescent="0.25">
      <c r="A30" s="234">
        <v>630</v>
      </c>
      <c r="B30" s="234">
        <v>340.37</v>
      </c>
      <c r="C30" s="234">
        <v>19.399999999999999</v>
      </c>
      <c r="D30" s="234">
        <v>359.77</v>
      </c>
      <c r="E30" s="234">
        <v>-62.84</v>
      </c>
    </row>
    <row r="31" spans="1:5" x14ac:dyDescent="0.25">
      <c r="A31" s="234">
        <v>660</v>
      </c>
      <c r="B31" s="234">
        <v>337.42</v>
      </c>
      <c r="C31" s="234">
        <v>19.399999999999999</v>
      </c>
      <c r="D31" s="234">
        <v>356.82</v>
      </c>
      <c r="E31" s="234">
        <v>-62.84</v>
      </c>
    </row>
    <row r="32" spans="1:5" x14ac:dyDescent="0.25">
      <c r="A32" s="234">
        <v>690</v>
      </c>
      <c r="B32" s="234">
        <v>340.86</v>
      </c>
      <c r="C32" s="234">
        <v>19.399999999999999</v>
      </c>
      <c r="D32" s="234">
        <v>0.26</v>
      </c>
      <c r="E32" s="234">
        <v>-61.84</v>
      </c>
    </row>
    <row r="33" spans="1:5" x14ac:dyDescent="0.25">
      <c r="A33" s="234">
        <v>720</v>
      </c>
      <c r="B33" s="234">
        <v>339.36</v>
      </c>
      <c r="C33" s="234">
        <v>19.399999999999999</v>
      </c>
      <c r="D33" s="234">
        <v>358.76</v>
      </c>
      <c r="E33" s="234">
        <v>-61.24</v>
      </c>
    </row>
    <row r="34" spans="1:5" x14ac:dyDescent="0.25">
      <c r="A34" s="234">
        <v>750</v>
      </c>
      <c r="B34" s="234">
        <v>340.7</v>
      </c>
      <c r="C34" s="234">
        <v>19.399999999999999</v>
      </c>
      <c r="D34" s="234">
        <v>0.1</v>
      </c>
      <c r="E34" s="234">
        <v>-60.8</v>
      </c>
    </row>
    <row r="35" spans="1:5" x14ac:dyDescent="0.25">
      <c r="A35" s="234">
        <v>780</v>
      </c>
      <c r="B35" s="234">
        <v>341.17</v>
      </c>
      <c r="C35" s="234">
        <v>19.399999999999999</v>
      </c>
      <c r="D35" s="234">
        <v>0.56999999999999995</v>
      </c>
      <c r="E35" s="234">
        <v>-60.32</v>
      </c>
    </row>
    <row r="36" spans="1:5" x14ac:dyDescent="0.25">
      <c r="A36" s="234">
        <v>810</v>
      </c>
      <c r="B36" s="234">
        <v>341.3</v>
      </c>
      <c r="C36" s="234">
        <v>19.399999999999999</v>
      </c>
      <c r="D36" s="234">
        <v>0.7</v>
      </c>
      <c r="E36" s="234">
        <v>-60.06</v>
      </c>
    </row>
    <row r="37" spans="1:5" x14ac:dyDescent="0.25">
      <c r="A37" s="234">
        <v>840</v>
      </c>
      <c r="B37" s="234">
        <v>342.1</v>
      </c>
      <c r="C37" s="234">
        <v>19.399999999999999</v>
      </c>
      <c r="D37" s="234">
        <v>1.5</v>
      </c>
      <c r="E37" s="234">
        <v>-59.64</v>
      </c>
    </row>
  </sheetData>
  <mergeCells count="2">
    <mergeCell ref="B1:F1"/>
    <mergeCell ref="A9:E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E022-2A88-439F-A95A-BAAD19E6AE8F}">
  <dimension ref="A1:B16"/>
  <sheetViews>
    <sheetView topLeftCell="A8" workbookViewId="0">
      <selection activeCell="F9" sqref="F9"/>
    </sheetView>
  </sheetViews>
  <sheetFormatPr defaultRowHeight="13.2" x14ac:dyDescent="0.25"/>
  <cols>
    <col min="2" max="2" width="107.6640625" customWidth="1"/>
  </cols>
  <sheetData>
    <row r="1" spans="1:2" ht="16.2" thickBot="1" x14ac:dyDescent="0.35">
      <c r="A1" s="129" t="s">
        <v>169</v>
      </c>
      <c r="B1" s="134"/>
    </row>
    <row r="2" spans="1:2" ht="52.8" x14ac:dyDescent="0.25">
      <c r="A2" s="130" t="s">
        <v>163</v>
      </c>
      <c r="B2" s="132" t="s">
        <v>171</v>
      </c>
    </row>
    <row r="3" spans="1:2" ht="39.75" customHeight="1" x14ac:dyDescent="0.25">
      <c r="A3" s="131" t="s">
        <v>142</v>
      </c>
      <c r="B3" s="139" t="s">
        <v>172</v>
      </c>
    </row>
    <row r="4" spans="1:2" ht="26.4" x14ac:dyDescent="0.25">
      <c r="A4" s="131" t="s">
        <v>143</v>
      </c>
      <c r="B4" s="133" t="s">
        <v>173</v>
      </c>
    </row>
    <row r="5" spans="1:2" ht="26.4" x14ac:dyDescent="0.25">
      <c r="A5" s="131" t="s">
        <v>148</v>
      </c>
      <c r="B5" s="133" t="s">
        <v>166</v>
      </c>
    </row>
    <row r="6" spans="1:2" ht="39.6" x14ac:dyDescent="0.25">
      <c r="A6" s="131" t="s">
        <v>144</v>
      </c>
      <c r="B6" s="133" t="s">
        <v>170</v>
      </c>
    </row>
    <row r="7" spans="1:2" ht="79.2" x14ac:dyDescent="0.25">
      <c r="A7" s="131" t="s">
        <v>145</v>
      </c>
      <c r="B7" s="133" t="s">
        <v>176</v>
      </c>
    </row>
    <row r="8" spans="1:2" ht="39.6" x14ac:dyDescent="0.25">
      <c r="A8" s="131" t="s">
        <v>136</v>
      </c>
      <c r="B8" s="133" t="s">
        <v>177</v>
      </c>
    </row>
    <row r="9" spans="1:2" ht="39.6" x14ac:dyDescent="0.25">
      <c r="A9" s="131" t="s">
        <v>146</v>
      </c>
      <c r="B9" s="133" t="s">
        <v>178</v>
      </c>
    </row>
    <row r="10" spans="1:2" ht="39.6" x14ac:dyDescent="0.25">
      <c r="A10" s="131" t="s">
        <v>137</v>
      </c>
      <c r="B10" s="133" t="s">
        <v>179</v>
      </c>
    </row>
    <row r="11" spans="1:2" ht="39.6" x14ac:dyDescent="0.25">
      <c r="A11" s="131" t="s">
        <v>141</v>
      </c>
      <c r="B11" s="133" t="s">
        <v>180</v>
      </c>
    </row>
    <row r="12" spans="1:2" ht="39.6" x14ac:dyDescent="0.25">
      <c r="A12" s="131" t="s">
        <v>164</v>
      </c>
      <c r="B12" s="133" t="s">
        <v>167</v>
      </c>
    </row>
    <row r="13" spans="1:2" ht="52.8" x14ac:dyDescent="0.25">
      <c r="A13" s="131" t="s">
        <v>140</v>
      </c>
      <c r="B13" s="133" t="s">
        <v>181</v>
      </c>
    </row>
    <row r="14" spans="1:2" ht="26.4" x14ac:dyDescent="0.25">
      <c r="A14" s="131" t="s">
        <v>165</v>
      </c>
      <c r="B14" s="133" t="s">
        <v>168</v>
      </c>
    </row>
    <row r="15" spans="1:2" x14ac:dyDescent="0.25">
      <c r="A15" s="131" t="s">
        <v>149</v>
      </c>
      <c r="B15" s="91" t="s">
        <v>182</v>
      </c>
    </row>
    <row r="16" spans="1:2" x14ac:dyDescent="0.25">
      <c r="A16" s="131" t="s">
        <v>138</v>
      </c>
      <c r="B16" s="9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9"/>
  <sheetViews>
    <sheetView tabSelected="1" workbookViewId="0">
      <selection activeCell="H17" sqref="H17"/>
    </sheetView>
  </sheetViews>
  <sheetFormatPr defaultRowHeight="13.2" x14ac:dyDescent="0.25"/>
  <cols>
    <col min="1" max="1" width="20.33203125" bestFit="1" customWidth="1"/>
    <col min="3" max="3" width="15" bestFit="1" customWidth="1"/>
    <col min="4" max="4" width="14.6640625" bestFit="1" customWidth="1"/>
  </cols>
  <sheetData>
    <row r="1" spans="1:4" ht="13.8" thickBot="1" x14ac:dyDescent="0.3">
      <c r="A1" s="135" t="s">
        <v>73</v>
      </c>
      <c r="B1" s="137" t="s">
        <v>82</v>
      </c>
      <c r="C1" s="138" t="s">
        <v>9</v>
      </c>
      <c r="D1" s="135" t="s">
        <v>131</v>
      </c>
    </row>
    <row r="2" spans="1:4" x14ac:dyDescent="0.25">
      <c r="A2" s="68" t="s">
        <v>83</v>
      </c>
      <c r="B2" s="136" t="s">
        <v>84</v>
      </c>
      <c r="C2" s="136" t="s">
        <v>118</v>
      </c>
      <c r="D2" s="68" t="s">
        <v>132</v>
      </c>
    </row>
    <row r="3" spans="1:4" x14ac:dyDescent="0.25">
      <c r="A3" s="68" t="s">
        <v>85</v>
      </c>
      <c r="B3" s="66" t="s">
        <v>86</v>
      </c>
      <c r="C3" s="66" t="s">
        <v>119</v>
      </c>
      <c r="D3" s="68" t="s">
        <v>133</v>
      </c>
    </row>
    <row r="4" spans="1:4" x14ac:dyDescent="0.25">
      <c r="A4" s="68" t="s">
        <v>87</v>
      </c>
      <c r="B4" s="66" t="s">
        <v>88</v>
      </c>
      <c r="C4" s="66" t="s">
        <v>120</v>
      </c>
    </row>
    <row r="5" spans="1:4" x14ac:dyDescent="0.25">
      <c r="A5" s="68" t="s">
        <v>100</v>
      </c>
      <c r="B5" s="66" t="s">
        <v>90</v>
      </c>
      <c r="C5" s="66" t="s">
        <v>121</v>
      </c>
    </row>
    <row r="6" spans="1:4" x14ac:dyDescent="0.25">
      <c r="A6" s="68" t="s">
        <v>89</v>
      </c>
      <c r="B6" s="66" t="s">
        <v>92</v>
      </c>
      <c r="C6" s="66" t="s">
        <v>122</v>
      </c>
    </row>
    <row r="7" spans="1:4" x14ac:dyDescent="0.25">
      <c r="A7" s="68" t="s">
        <v>91</v>
      </c>
      <c r="B7" s="91"/>
      <c r="C7" s="66" t="s">
        <v>123</v>
      </c>
    </row>
    <row r="8" spans="1:4" x14ac:dyDescent="0.25">
      <c r="A8" s="68" t="s">
        <v>93</v>
      </c>
      <c r="B8" s="91"/>
      <c r="C8" s="66" t="s">
        <v>124</v>
      </c>
    </row>
    <row r="9" spans="1:4" x14ac:dyDescent="0.25">
      <c r="A9" s="68" t="s">
        <v>94</v>
      </c>
      <c r="B9" s="91"/>
      <c r="C9" s="66" t="s">
        <v>125</v>
      </c>
    </row>
    <row r="10" spans="1:4" x14ac:dyDescent="0.25">
      <c r="A10" s="68" t="s">
        <v>95</v>
      </c>
    </row>
    <row r="11" spans="1:4" x14ac:dyDescent="0.25">
      <c r="A11" s="68" t="s">
        <v>96</v>
      </c>
    </row>
    <row r="12" spans="1:4" x14ac:dyDescent="0.25">
      <c r="A12" s="68" t="s">
        <v>97</v>
      </c>
    </row>
    <row r="13" spans="1:4" x14ac:dyDescent="0.25">
      <c r="A13" s="68" t="s">
        <v>98</v>
      </c>
    </row>
    <row r="14" spans="1:4" x14ac:dyDescent="0.25">
      <c r="A14" s="68" t="s">
        <v>99</v>
      </c>
    </row>
    <row r="15" spans="1:4" x14ac:dyDescent="0.25">
      <c r="A15" s="68" t="s">
        <v>101</v>
      </c>
    </row>
    <row r="16" spans="1:4" x14ac:dyDescent="0.25">
      <c r="A16" s="68" t="s">
        <v>102</v>
      </c>
    </row>
    <row r="17" spans="1:1" x14ac:dyDescent="0.25">
      <c r="A17" s="68" t="s">
        <v>103</v>
      </c>
    </row>
    <row r="18" spans="1:1" x14ac:dyDescent="0.25">
      <c r="A18" s="68" t="s">
        <v>104</v>
      </c>
    </row>
    <row r="19" spans="1:1" x14ac:dyDescent="0.25">
      <c r="A19" s="68" t="s">
        <v>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5"/>
  <sheetViews>
    <sheetView zoomScale="90" zoomScaleNormal="90" workbookViewId="0">
      <pane ySplit="1" topLeftCell="A2" activePane="bottomLeft" state="frozen"/>
      <selection pane="bottomLeft" activeCell="C11" sqref="C11"/>
    </sheetView>
  </sheetViews>
  <sheetFormatPr defaultRowHeight="13.2" x14ac:dyDescent="0.25"/>
  <cols>
    <col min="1" max="2" width="9.6640625" style="108" customWidth="1"/>
    <col min="3" max="3" width="10.88671875" style="108" customWidth="1"/>
    <col min="4" max="4" width="11.44140625" customWidth="1"/>
    <col min="5" max="5" width="11.109375" style="108" customWidth="1"/>
    <col min="6" max="6" width="10.44140625" style="111" customWidth="1"/>
    <col min="7" max="7" width="9.6640625" style="108" customWidth="1"/>
    <col min="8" max="8" width="9.6640625" style="111" customWidth="1"/>
    <col min="9" max="9" width="56.5546875" style="91" customWidth="1"/>
  </cols>
  <sheetData>
    <row r="1" spans="1:9" ht="40.200000000000003" thickBot="1" x14ac:dyDescent="0.3">
      <c r="A1" s="18" t="s">
        <v>31</v>
      </c>
      <c r="B1" s="18" t="s">
        <v>32</v>
      </c>
      <c r="C1" s="19" t="s">
        <v>33</v>
      </c>
      <c r="D1" s="20" t="s">
        <v>34</v>
      </c>
      <c r="E1" s="18" t="s">
        <v>35</v>
      </c>
      <c r="F1" s="21" t="s">
        <v>38</v>
      </c>
      <c r="G1" s="18" t="s">
        <v>36</v>
      </c>
      <c r="H1" s="89" t="s">
        <v>39</v>
      </c>
      <c r="I1" s="22" t="s">
        <v>37</v>
      </c>
    </row>
    <row r="2" spans="1:9" x14ac:dyDescent="0.25">
      <c r="A2" s="23">
        <v>22.79</v>
      </c>
      <c r="B2" s="142">
        <v>22.86</v>
      </c>
      <c r="C2" s="24">
        <f t="shared" ref="C2:C3" si="0">IF(B2="","",B2-A2)</f>
        <v>7.0000000000000284E-2</v>
      </c>
      <c r="D2" s="143" t="s">
        <v>188</v>
      </c>
      <c r="E2" s="142">
        <v>7.0000000000000007E-2</v>
      </c>
      <c r="F2" s="26">
        <f t="shared" ref="F2:F3" si="1">IF(B2="","",(E2/C2)*100)</f>
        <v>99.999999999999602</v>
      </c>
      <c r="G2" s="142">
        <v>0</v>
      </c>
      <c r="H2" s="90">
        <f t="shared" ref="H2:H3" si="2">IF(B2="","",(G2/C2)*100)</f>
        <v>0</v>
      </c>
      <c r="I2" s="141"/>
    </row>
    <row r="3" spans="1:9" x14ac:dyDescent="0.25">
      <c r="A3" s="23">
        <f t="shared" ref="A3:A4" si="3">IF(B2="","",B2)</f>
        <v>22.86</v>
      </c>
      <c r="B3" s="142">
        <v>24.38</v>
      </c>
      <c r="C3" s="24">
        <f t="shared" si="0"/>
        <v>1.5199999999999996</v>
      </c>
      <c r="D3" s="143" t="s">
        <v>188</v>
      </c>
      <c r="E3" s="142">
        <v>0.77</v>
      </c>
      <c r="F3" s="26">
        <f t="shared" si="1"/>
        <v>50.657894736842124</v>
      </c>
      <c r="G3" s="142">
        <v>0.28000000000000003</v>
      </c>
      <c r="H3" s="90">
        <f t="shared" si="2"/>
        <v>18.421052631578956</v>
      </c>
      <c r="I3" s="141"/>
    </row>
    <row r="4" spans="1:9" x14ac:dyDescent="0.25">
      <c r="A4" s="23">
        <f t="shared" si="3"/>
        <v>24.38</v>
      </c>
      <c r="B4" s="23">
        <v>27.43</v>
      </c>
      <c r="C4" s="25">
        <f>IF(B4="","",B4-A4)</f>
        <v>3.0500000000000007</v>
      </c>
      <c r="D4" s="28" t="s">
        <v>188</v>
      </c>
      <c r="E4" s="25">
        <v>1.32</v>
      </c>
      <c r="F4" s="26">
        <f>IF(B4="","",(E4/C4)*100)</f>
        <v>43.278688524590152</v>
      </c>
      <c r="G4" s="25">
        <v>0.68</v>
      </c>
      <c r="H4" s="90">
        <f>IF(B4="","",(G4/C4)*100)</f>
        <v>22.295081967213111</v>
      </c>
      <c r="I4" s="27"/>
    </row>
    <row r="5" spans="1:9" x14ac:dyDescent="0.25">
      <c r="A5" s="23">
        <f>IF(B4="","",B4)</f>
        <v>27.43</v>
      </c>
      <c r="B5" s="23">
        <v>30.48</v>
      </c>
      <c r="C5" s="24">
        <f t="shared" ref="C5:C68" si="4">IF(B5="","",B5-A5)</f>
        <v>3.0500000000000007</v>
      </c>
      <c r="D5" s="28" t="s">
        <v>188</v>
      </c>
      <c r="E5" s="25">
        <v>2.78</v>
      </c>
      <c r="F5" s="26">
        <f t="shared" ref="F5:F68" si="5">IF(B5="","",(E5/C5)*100)</f>
        <v>91.147540983606532</v>
      </c>
      <c r="G5" s="25">
        <v>1.37</v>
      </c>
      <c r="H5" s="90">
        <f t="shared" ref="H5:H68" si="6">IF(B5="","",(G5/C5)*100)</f>
        <v>44.918032786885234</v>
      </c>
      <c r="I5" s="27"/>
    </row>
    <row r="6" spans="1:9" x14ac:dyDescent="0.25">
      <c r="A6" s="23">
        <f t="shared" ref="A6:A69" si="7">IF(B5="","",B5)</f>
        <v>30.48</v>
      </c>
      <c r="B6" s="23">
        <v>32</v>
      </c>
      <c r="C6" s="24">
        <f t="shared" si="4"/>
        <v>1.5199999999999996</v>
      </c>
      <c r="D6" s="28" t="s">
        <v>188</v>
      </c>
      <c r="E6" s="25">
        <v>1.54</v>
      </c>
      <c r="F6" s="26">
        <f t="shared" si="5"/>
        <v>101.31578947368425</v>
      </c>
      <c r="G6" s="25">
        <v>0.89</v>
      </c>
      <c r="H6" s="90">
        <f t="shared" si="6"/>
        <v>58.552631578947391</v>
      </c>
      <c r="I6" s="27"/>
    </row>
    <row r="7" spans="1:9" x14ac:dyDescent="0.25">
      <c r="A7" s="23">
        <f t="shared" si="7"/>
        <v>32</v>
      </c>
      <c r="B7" s="23">
        <v>33.53</v>
      </c>
      <c r="C7" s="24">
        <f t="shared" si="4"/>
        <v>1.5300000000000011</v>
      </c>
      <c r="D7" s="28" t="s">
        <v>188</v>
      </c>
      <c r="E7" s="25">
        <v>1.1200000000000001</v>
      </c>
      <c r="F7" s="26">
        <f t="shared" si="5"/>
        <v>73.20261437908492</v>
      </c>
      <c r="G7" s="25">
        <v>0.31</v>
      </c>
      <c r="H7" s="90">
        <f t="shared" si="6"/>
        <v>20.261437908496717</v>
      </c>
      <c r="I7" s="27"/>
    </row>
    <row r="8" spans="1:9" x14ac:dyDescent="0.25">
      <c r="A8" s="23">
        <f t="shared" si="7"/>
        <v>33.53</v>
      </c>
      <c r="B8" s="23">
        <v>36.58</v>
      </c>
      <c r="C8" s="24">
        <f t="shared" si="4"/>
        <v>3.0499999999999972</v>
      </c>
      <c r="D8" s="28" t="s">
        <v>188</v>
      </c>
      <c r="E8" s="25">
        <v>2.2000000000000002</v>
      </c>
      <c r="F8" s="26">
        <f t="shared" si="5"/>
        <v>72.131147540983676</v>
      </c>
      <c r="G8" s="25">
        <v>0.26</v>
      </c>
      <c r="H8" s="90">
        <f t="shared" si="6"/>
        <v>8.5245901639344339</v>
      </c>
      <c r="I8" s="27"/>
    </row>
    <row r="9" spans="1:9" x14ac:dyDescent="0.25">
      <c r="A9" s="23">
        <f t="shared" si="7"/>
        <v>36.58</v>
      </c>
      <c r="B9" s="23">
        <v>38.1</v>
      </c>
      <c r="C9" s="24">
        <f t="shared" si="4"/>
        <v>1.5200000000000031</v>
      </c>
      <c r="D9" s="28" t="s">
        <v>188</v>
      </c>
      <c r="E9" s="25">
        <v>1.47</v>
      </c>
      <c r="F9" s="26">
        <f t="shared" si="5"/>
        <v>96.710526315789267</v>
      </c>
      <c r="G9" s="25">
        <v>0.5</v>
      </c>
      <c r="H9" s="90">
        <f t="shared" si="6"/>
        <v>32.894736842105196</v>
      </c>
      <c r="I9" s="27"/>
    </row>
    <row r="10" spans="1:9" x14ac:dyDescent="0.25">
      <c r="A10" s="23">
        <f t="shared" si="7"/>
        <v>38.1</v>
      </c>
      <c r="B10" s="23">
        <v>41.15</v>
      </c>
      <c r="C10" s="24">
        <f t="shared" si="4"/>
        <v>3.0499999999999972</v>
      </c>
      <c r="D10" s="28" t="s">
        <v>188</v>
      </c>
      <c r="E10" s="25">
        <v>2.84</v>
      </c>
      <c r="F10" s="26">
        <f t="shared" si="5"/>
        <v>93.114754098360748</v>
      </c>
      <c r="G10" s="25">
        <v>1.1000000000000001</v>
      </c>
      <c r="H10" s="90">
        <f t="shared" si="6"/>
        <v>36.065573770491838</v>
      </c>
      <c r="I10" s="27"/>
    </row>
    <row r="11" spans="1:9" x14ac:dyDescent="0.25">
      <c r="A11" s="23">
        <f t="shared" si="7"/>
        <v>41.15</v>
      </c>
      <c r="B11" s="23">
        <v>42.67</v>
      </c>
      <c r="C11" s="24">
        <f t="shared" si="4"/>
        <v>1.5200000000000031</v>
      </c>
      <c r="D11" s="28" t="s">
        <v>188</v>
      </c>
      <c r="E11" s="25">
        <v>1.43</v>
      </c>
      <c r="F11" s="26">
        <f t="shared" si="5"/>
        <v>94.078947368420856</v>
      </c>
      <c r="G11" s="25">
        <v>0.5</v>
      </c>
      <c r="H11" s="90">
        <f t="shared" si="6"/>
        <v>32.894736842105196</v>
      </c>
      <c r="I11" s="27"/>
    </row>
    <row r="12" spans="1:9" x14ac:dyDescent="0.25">
      <c r="A12" s="23">
        <f t="shared" si="7"/>
        <v>42.67</v>
      </c>
      <c r="B12" s="23">
        <v>44.2</v>
      </c>
      <c r="C12" s="24">
        <f t="shared" si="4"/>
        <v>1.5300000000000011</v>
      </c>
      <c r="D12" s="28" t="s">
        <v>188</v>
      </c>
      <c r="E12" s="25">
        <v>1.5</v>
      </c>
      <c r="F12" s="26">
        <f t="shared" si="5"/>
        <v>98.039215686274446</v>
      </c>
      <c r="G12" s="25">
        <v>0.67</v>
      </c>
      <c r="H12" s="90">
        <f t="shared" si="6"/>
        <v>43.790849673202587</v>
      </c>
      <c r="I12" s="27"/>
    </row>
    <row r="13" spans="1:9" x14ac:dyDescent="0.25">
      <c r="A13" s="23">
        <f t="shared" si="7"/>
        <v>44.2</v>
      </c>
      <c r="B13" s="23">
        <v>47.24</v>
      </c>
      <c r="C13" s="24">
        <f t="shared" si="4"/>
        <v>3.0399999999999991</v>
      </c>
      <c r="D13" s="28" t="s">
        <v>188</v>
      </c>
      <c r="E13" s="25">
        <v>2.33</v>
      </c>
      <c r="F13" s="26">
        <f t="shared" si="5"/>
        <v>76.644736842105289</v>
      </c>
      <c r="G13" s="25">
        <v>0.74</v>
      </c>
      <c r="H13" s="90">
        <f t="shared" si="6"/>
        <v>24.342105263157901</v>
      </c>
      <c r="I13" s="27"/>
    </row>
    <row r="14" spans="1:9" x14ac:dyDescent="0.25">
      <c r="A14" s="23">
        <f t="shared" si="7"/>
        <v>47.24</v>
      </c>
      <c r="B14" s="23">
        <v>48.77</v>
      </c>
      <c r="C14" s="24">
        <f t="shared" si="4"/>
        <v>1.5300000000000011</v>
      </c>
      <c r="D14" s="28" t="s">
        <v>188</v>
      </c>
      <c r="E14" s="25">
        <v>1.43</v>
      </c>
      <c r="F14" s="26">
        <f t="shared" si="5"/>
        <v>93.464052287581623</v>
      </c>
      <c r="G14" s="25">
        <v>0.61</v>
      </c>
      <c r="H14" s="90">
        <f t="shared" si="6"/>
        <v>39.869281045751606</v>
      </c>
      <c r="I14" s="27"/>
    </row>
    <row r="15" spans="1:9" x14ac:dyDescent="0.25">
      <c r="A15" s="23">
        <f t="shared" si="7"/>
        <v>48.77</v>
      </c>
      <c r="B15" s="23">
        <v>51.82</v>
      </c>
      <c r="C15" s="24">
        <f t="shared" si="4"/>
        <v>3.0499999999999972</v>
      </c>
      <c r="D15" s="28" t="s">
        <v>189</v>
      </c>
      <c r="E15" s="25">
        <v>3.04</v>
      </c>
      <c r="F15" s="26">
        <f t="shared" si="5"/>
        <v>99.67213114754108</v>
      </c>
      <c r="G15" s="25">
        <v>1.86</v>
      </c>
      <c r="H15" s="90">
        <f t="shared" si="6"/>
        <v>60.983606557377115</v>
      </c>
      <c r="I15" s="27"/>
    </row>
    <row r="16" spans="1:9" x14ac:dyDescent="0.25">
      <c r="A16" s="23">
        <f t="shared" si="7"/>
        <v>51.82</v>
      </c>
      <c r="B16" s="23">
        <v>54.86</v>
      </c>
      <c r="C16" s="24">
        <f t="shared" si="4"/>
        <v>3.0399999999999991</v>
      </c>
      <c r="D16" s="28" t="s">
        <v>189</v>
      </c>
      <c r="E16" s="25">
        <v>2.99</v>
      </c>
      <c r="F16" s="26">
        <f t="shared" si="5"/>
        <v>98.355263157894768</v>
      </c>
      <c r="G16" s="25">
        <v>1.1299999999999999</v>
      </c>
      <c r="H16" s="90">
        <f t="shared" si="6"/>
        <v>37.171052631578952</v>
      </c>
      <c r="I16" s="27"/>
    </row>
    <row r="17" spans="1:9" x14ac:dyDescent="0.25">
      <c r="A17" s="23">
        <f t="shared" si="7"/>
        <v>54.86</v>
      </c>
      <c r="B17" s="23">
        <v>56.39</v>
      </c>
      <c r="C17" s="24">
        <f t="shared" si="4"/>
        <v>1.5300000000000011</v>
      </c>
      <c r="D17" s="28" t="s">
        <v>188</v>
      </c>
      <c r="E17" s="25">
        <v>1.54</v>
      </c>
      <c r="F17" s="26">
        <f t="shared" si="5"/>
        <v>100.65359477124176</v>
      </c>
      <c r="G17" s="25">
        <v>0.11</v>
      </c>
      <c r="H17" s="90">
        <f t="shared" si="6"/>
        <v>7.1895424836601256</v>
      </c>
      <c r="I17" s="27"/>
    </row>
    <row r="18" spans="1:9" x14ac:dyDescent="0.25">
      <c r="A18" s="23">
        <f t="shared" si="7"/>
        <v>56.39</v>
      </c>
      <c r="B18" s="23">
        <v>59.44</v>
      </c>
      <c r="C18" s="24">
        <f t="shared" si="4"/>
        <v>3.0499999999999972</v>
      </c>
      <c r="D18" s="28" t="s">
        <v>189</v>
      </c>
      <c r="E18" s="25">
        <v>2.84</v>
      </c>
      <c r="F18" s="26">
        <f t="shared" si="5"/>
        <v>93.114754098360748</v>
      </c>
      <c r="G18" s="25">
        <v>0.78</v>
      </c>
      <c r="H18" s="90">
        <f t="shared" si="6"/>
        <v>25.573770491803305</v>
      </c>
      <c r="I18" s="27"/>
    </row>
    <row r="19" spans="1:9" x14ac:dyDescent="0.25">
      <c r="A19" s="23">
        <f t="shared" si="7"/>
        <v>59.44</v>
      </c>
      <c r="B19" s="23">
        <v>61.87</v>
      </c>
      <c r="C19" s="24">
        <f t="shared" si="4"/>
        <v>2.4299999999999997</v>
      </c>
      <c r="D19" s="28" t="s">
        <v>188</v>
      </c>
      <c r="E19" s="25">
        <v>2.23</v>
      </c>
      <c r="F19" s="26">
        <f t="shared" si="5"/>
        <v>91.769547325102891</v>
      </c>
      <c r="G19" s="25">
        <v>0.44</v>
      </c>
      <c r="H19" s="90">
        <f t="shared" si="6"/>
        <v>18.106995884773664</v>
      </c>
      <c r="I19" s="27"/>
    </row>
    <row r="20" spans="1:9" x14ac:dyDescent="0.25">
      <c r="A20" s="23">
        <f t="shared" si="7"/>
        <v>61.87</v>
      </c>
      <c r="B20" s="23">
        <v>64.010000000000005</v>
      </c>
      <c r="C20" s="24">
        <f t="shared" si="4"/>
        <v>2.1400000000000077</v>
      </c>
      <c r="D20" s="28" t="s">
        <v>189</v>
      </c>
      <c r="E20" s="25">
        <v>2.19</v>
      </c>
      <c r="F20" s="26">
        <f t="shared" si="5"/>
        <v>102.33644859813047</v>
      </c>
      <c r="G20" s="25">
        <v>0.4</v>
      </c>
      <c r="H20" s="90">
        <f t="shared" si="6"/>
        <v>18.691588785046662</v>
      </c>
      <c r="I20" s="27"/>
    </row>
    <row r="21" spans="1:9" x14ac:dyDescent="0.25">
      <c r="A21" s="23">
        <f t="shared" si="7"/>
        <v>64.010000000000005</v>
      </c>
      <c r="B21" s="23">
        <v>67.06</v>
      </c>
      <c r="C21" s="24">
        <f t="shared" si="4"/>
        <v>3.0499999999999972</v>
      </c>
      <c r="D21" s="28" t="s">
        <v>188</v>
      </c>
      <c r="E21" s="25">
        <v>2.88</v>
      </c>
      <c r="F21" s="26">
        <f t="shared" si="5"/>
        <v>94.426229508196798</v>
      </c>
      <c r="G21" s="25">
        <v>1.35</v>
      </c>
      <c r="H21" s="90">
        <f t="shared" si="6"/>
        <v>44.26229508196726</v>
      </c>
      <c r="I21" s="27"/>
    </row>
    <row r="22" spans="1:9" x14ac:dyDescent="0.25">
      <c r="A22" s="23">
        <f t="shared" si="7"/>
        <v>67.06</v>
      </c>
      <c r="B22" s="23">
        <v>68.88</v>
      </c>
      <c r="C22" s="24">
        <f t="shared" si="4"/>
        <v>1.8199999999999932</v>
      </c>
      <c r="D22" s="28" t="s">
        <v>188</v>
      </c>
      <c r="E22" s="25">
        <v>1.52</v>
      </c>
      <c r="F22" s="26">
        <f t="shared" si="5"/>
        <v>83.516483516483831</v>
      </c>
      <c r="G22" s="25">
        <v>0.51</v>
      </c>
      <c r="H22" s="90">
        <f t="shared" si="6"/>
        <v>28.021978021978128</v>
      </c>
      <c r="I22" s="27"/>
    </row>
    <row r="23" spans="1:9" x14ac:dyDescent="0.25">
      <c r="A23" s="23">
        <f t="shared" si="7"/>
        <v>68.88</v>
      </c>
      <c r="B23" s="23">
        <v>71.63</v>
      </c>
      <c r="C23" s="24">
        <f t="shared" si="4"/>
        <v>2.75</v>
      </c>
      <c r="D23" s="28" t="s">
        <v>189</v>
      </c>
      <c r="E23" s="25">
        <v>2.69</v>
      </c>
      <c r="F23" s="26">
        <f t="shared" si="5"/>
        <v>97.818181818181813</v>
      </c>
      <c r="G23" s="25">
        <v>1.1200000000000001</v>
      </c>
      <c r="H23" s="90">
        <f t="shared" si="6"/>
        <v>40.727272727272727</v>
      </c>
      <c r="I23" s="27"/>
    </row>
    <row r="24" spans="1:9" x14ac:dyDescent="0.25">
      <c r="A24" s="23">
        <f t="shared" si="7"/>
        <v>71.63</v>
      </c>
      <c r="B24" s="23">
        <v>74.680000000000007</v>
      </c>
      <c r="C24" s="24">
        <f t="shared" si="4"/>
        <v>3.0500000000000114</v>
      </c>
      <c r="D24" s="28" t="s">
        <v>188</v>
      </c>
      <c r="E24" s="25">
        <v>2.96</v>
      </c>
      <c r="F24" s="26">
        <f t="shared" si="5"/>
        <v>97.049180327868484</v>
      </c>
      <c r="G24" s="25">
        <v>0.86</v>
      </c>
      <c r="H24" s="90">
        <f t="shared" si="6"/>
        <v>28.196721311475304</v>
      </c>
      <c r="I24" s="27"/>
    </row>
    <row r="25" spans="1:9" x14ac:dyDescent="0.25">
      <c r="A25" s="23">
        <f t="shared" si="7"/>
        <v>74.680000000000007</v>
      </c>
      <c r="B25" s="23">
        <v>77.72</v>
      </c>
      <c r="C25" s="24">
        <f t="shared" si="4"/>
        <v>3.039999999999992</v>
      </c>
      <c r="D25" s="28" t="s">
        <v>188</v>
      </c>
      <c r="E25" s="25">
        <v>3.04</v>
      </c>
      <c r="F25" s="26">
        <f t="shared" si="5"/>
        <v>100.00000000000027</v>
      </c>
      <c r="G25" s="25">
        <v>1.36</v>
      </c>
      <c r="H25" s="90">
        <f t="shared" si="6"/>
        <v>44.736842105263278</v>
      </c>
      <c r="I25" s="27"/>
    </row>
    <row r="26" spans="1:9" x14ac:dyDescent="0.25">
      <c r="A26" s="23">
        <f t="shared" si="7"/>
        <v>77.72</v>
      </c>
      <c r="B26" s="23">
        <v>80.77</v>
      </c>
      <c r="C26" s="24">
        <f t="shared" si="4"/>
        <v>3.0499999999999972</v>
      </c>
      <c r="D26" s="28" t="s">
        <v>188</v>
      </c>
      <c r="E26" s="25">
        <v>2.83</v>
      </c>
      <c r="F26" s="26">
        <f t="shared" si="5"/>
        <v>92.786885245901729</v>
      </c>
      <c r="G26" s="25">
        <v>1.03</v>
      </c>
      <c r="H26" s="90">
        <f t="shared" si="6"/>
        <v>33.770491803278716</v>
      </c>
      <c r="I26" s="27"/>
    </row>
    <row r="27" spans="1:9" x14ac:dyDescent="0.25">
      <c r="A27" s="23">
        <f t="shared" si="7"/>
        <v>80.77</v>
      </c>
      <c r="B27" s="23">
        <v>83.82</v>
      </c>
      <c r="C27" s="24">
        <f t="shared" si="4"/>
        <v>3.0499999999999972</v>
      </c>
      <c r="D27" s="28" t="s">
        <v>188</v>
      </c>
      <c r="E27" s="25">
        <v>2.36</v>
      </c>
      <c r="F27" s="26">
        <f t="shared" si="5"/>
        <v>77.377049180327944</v>
      </c>
      <c r="G27" s="25">
        <v>0.55000000000000004</v>
      </c>
      <c r="H27" s="90">
        <f t="shared" si="6"/>
        <v>18.032786885245919</v>
      </c>
      <c r="I27" s="27"/>
    </row>
    <row r="28" spans="1:9" x14ac:dyDescent="0.25">
      <c r="A28" s="23">
        <f t="shared" si="7"/>
        <v>83.82</v>
      </c>
      <c r="B28" s="23">
        <v>85.34</v>
      </c>
      <c r="C28" s="24">
        <f t="shared" si="4"/>
        <v>1.5200000000000102</v>
      </c>
      <c r="D28" s="28" t="s">
        <v>188</v>
      </c>
      <c r="E28" s="25">
        <v>1.18</v>
      </c>
      <c r="F28" s="26">
        <f t="shared" si="5"/>
        <v>77.631578947367899</v>
      </c>
      <c r="G28" s="25">
        <v>0.43</v>
      </c>
      <c r="H28" s="90">
        <f t="shared" si="6"/>
        <v>28.289473684210336</v>
      </c>
      <c r="I28" s="27"/>
    </row>
    <row r="29" spans="1:9" x14ac:dyDescent="0.25">
      <c r="A29" s="23">
        <f t="shared" si="7"/>
        <v>85.34</v>
      </c>
      <c r="B29" s="23">
        <v>87.78</v>
      </c>
      <c r="C29" s="24">
        <f t="shared" si="4"/>
        <v>2.4399999999999977</v>
      </c>
      <c r="D29" s="28" t="s">
        <v>188</v>
      </c>
      <c r="E29" s="25">
        <v>2.5</v>
      </c>
      <c r="F29" s="26">
        <f t="shared" si="5"/>
        <v>102.45901639344272</v>
      </c>
      <c r="G29" s="25">
        <v>1.63</v>
      </c>
      <c r="H29" s="90">
        <f t="shared" si="6"/>
        <v>66.803278688524642</v>
      </c>
      <c r="I29" s="27"/>
    </row>
    <row r="30" spans="1:9" x14ac:dyDescent="0.25">
      <c r="A30" s="23">
        <f t="shared" si="7"/>
        <v>87.78</v>
      </c>
      <c r="B30" s="23">
        <v>89.92</v>
      </c>
      <c r="C30" s="24">
        <f t="shared" si="4"/>
        <v>2.1400000000000006</v>
      </c>
      <c r="D30" s="28" t="s">
        <v>188</v>
      </c>
      <c r="E30" s="25">
        <v>2.04</v>
      </c>
      <c r="F30" s="26">
        <f t="shared" si="5"/>
        <v>95.327102803738299</v>
      </c>
      <c r="G30" s="25">
        <v>0.76</v>
      </c>
      <c r="H30" s="90">
        <f t="shared" si="6"/>
        <v>35.514018691588781</v>
      </c>
      <c r="I30" s="27"/>
    </row>
    <row r="31" spans="1:9" x14ac:dyDescent="0.25">
      <c r="A31" s="23">
        <f t="shared" si="7"/>
        <v>89.92</v>
      </c>
      <c r="B31" s="23">
        <v>92.96</v>
      </c>
      <c r="C31" s="24">
        <f t="shared" si="4"/>
        <v>3.039999999999992</v>
      </c>
      <c r="D31" s="28" t="s">
        <v>188</v>
      </c>
      <c r="E31" s="25">
        <v>1.72</v>
      </c>
      <c r="F31" s="26">
        <f t="shared" si="5"/>
        <v>56.578947368421197</v>
      </c>
      <c r="G31" s="25">
        <v>0.12</v>
      </c>
      <c r="H31" s="90">
        <f t="shared" si="6"/>
        <v>3.9473684210526416</v>
      </c>
      <c r="I31" s="27"/>
    </row>
    <row r="32" spans="1:9" x14ac:dyDescent="0.25">
      <c r="A32" s="23">
        <f t="shared" si="7"/>
        <v>92.96</v>
      </c>
      <c r="B32" s="23">
        <v>94.49</v>
      </c>
      <c r="C32" s="24">
        <f t="shared" si="4"/>
        <v>1.5300000000000011</v>
      </c>
      <c r="D32" s="28" t="s">
        <v>188</v>
      </c>
      <c r="E32" s="25">
        <v>1.46</v>
      </c>
      <c r="F32" s="26">
        <f t="shared" si="5"/>
        <v>95.424836601307121</v>
      </c>
      <c r="G32" s="25">
        <v>0.28999999999999998</v>
      </c>
      <c r="H32" s="90">
        <f t="shared" si="6"/>
        <v>18.954248366013058</v>
      </c>
      <c r="I32" s="27"/>
    </row>
    <row r="33" spans="1:9" x14ac:dyDescent="0.25">
      <c r="A33" s="23">
        <f t="shared" si="7"/>
        <v>94.49</v>
      </c>
      <c r="B33" s="23">
        <v>97.54</v>
      </c>
      <c r="C33" s="24">
        <f t="shared" si="4"/>
        <v>3.0500000000000114</v>
      </c>
      <c r="D33" s="28" t="s">
        <v>188</v>
      </c>
      <c r="E33" s="25">
        <v>2.69</v>
      </c>
      <c r="F33" s="26">
        <f t="shared" si="5"/>
        <v>88.196721311475073</v>
      </c>
      <c r="G33" s="25">
        <v>0.98</v>
      </c>
      <c r="H33" s="90">
        <f t="shared" si="6"/>
        <v>32.131147540983484</v>
      </c>
      <c r="I33" s="27"/>
    </row>
    <row r="34" spans="1:9" x14ac:dyDescent="0.25">
      <c r="A34" s="23">
        <f t="shared" si="7"/>
        <v>97.54</v>
      </c>
      <c r="B34" s="23">
        <v>99.06</v>
      </c>
      <c r="C34" s="24">
        <f t="shared" si="4"/>
        <v>1.519999999999996</v>
      </c>
      <c r="D34" s="28" t="s">
        <v>489</v>
      </c>
      <c r="E34" s="25">
        <v>1.52</v>
      </c>
      <c r="F34" s="26">
        <f t="shared" si="5"/>
        <v>100.00000000000027</v>
      </c>
      <c r="G34" s="25">
        <v>0.28000000000000003</v>
      </c>
      <c r="H34" s="90">
        <f t="shared" si="6"/>
        <v>18.421052631578995</v>
      </c>
      <c r="I34" s="27"/>
    </row>
    <row r="35" spans="1:9" x14ac:dyDescent="0.25">
      <c r="A35" s="23">
        <f t="shared" si="7"/>
        <v>99.06</v>
      </c>
      <c r="B35" s="23">
        <v>102.11</v>
      </c>
      <c r="C35" s="24">
        <f t="shared" si="4"/>
        <v>3.0499999999999972</v>
      </c>
      <c r="D35" s="28" t="s">
        <v>489</v>
      </c>
      <c r="E35" s="25">
        <v>3</v>
      </c>
      <c r="F35" s="26">
        <f t="shared" si="5"/>
        <v>98.360655737705002</v>
      </c>
      <c r="G35" s="25">
        <v>1.3</v>
      </c>
      <c r="H35" s="90">
        <f t="shared" si="6"/>
        <v>42.62295081967217</v>
      </c>
      <c r="I35" s="27"/>
    </row>
    <row r="36" spans="1:9" x14ac:dyDescent="0.25">
      <c r="A36" s="23">
        <f t="shared" si="7"/>
        <v>102.11</v>
      </c>
      <c r="B36" s="23">
        <v>105.16</v>
      </c>
      <c r="C36" s="24">
        <f t="shared" si="4"/>
        <v>3.0499999999999972</v>
      </c>
      <c r="D36" s="28" t="s">
        <v>489</v>
      </c>
      <c r="E36" s="25">
        <v>3.07</v>
      </c>
      <c r="F36" s="26">
        <f t="shared" si="5"/>
        <v>100.65573770491811</v>
      </c>
      <c r="G36" s="25">
        <v>1.1499999999999999</v>
      </c>
      <c r="H36" s="90">
        <f t="shared" si="6"/>
        <v>37.704918032786914</v>
      </c>
      <c r="I36" s="27"/>
    </row>
    <row r="37" spans="1:9" x14ac:dyDescent="0.25">
      <c r="A37" s="23">
        <f t="shared" si="7"/>
        <v>105.16</v>
      </c>
      <c r="B37" s="23">
        <v>106.68</v>
      </c>
      <c r="C37" s="24">
        <f t="shared" si="4"/>
        <v>1.5200000000000102</v>
      </c>
      <c r="D37" s="28" t="s">
        <v>489</v>
      </c>
      <c r="E37" s="25">
        <v>1.48</v>
      </c>
      <c r="F37" s="26">
        <f t="shared" si="5"/>
        <v>97.368421052630922</v>
      </c>
      <c r="G37" s="25">
        <v>0.12</v>
      </c>
      <c r="H37" s="90">
        <f t="shared" si="6"/>
        <v>7.8947368421052104</v>
      </c>
      <c r="I37" s="27"/>
    </row>
    <row r="38" spans="1:9" x14ac:dyDescent="0.25">
      <c r="A38" s="23">
        <f t="shared" si="7"/>
        <v>106.68</v>
      </c>
      <c r="B38" s="23">
        <v>109.73</v>
      </c>
      <c r="C38" s="24">
        <f t="shared" si="4"/>
        <v>3.0499999999999972</v>
      </c>
      <c r="D38" s="28" t="s">
        <v>489</v>
      </c>
      <c r="E38" s="25">
        <v>2.71</v>
      </c>
      <c r="F38" s="26">
        <f t="shared" si="5"/>
        <v>88.852459016393524</v>
      </c>
      <c r="G38" s="25">
        <v>1.36</v>
      </c>
      <c r="H38" s="90">
        <f t="shared" si="6"/>
        <v>44.590163934426272</v>
      </c>
      <c r="I38" s="27"/>
    </row>
    <row r="39" spans="1:9" x14ac:dyDescent="0.25">
      <c r="A39" s="23">
        <f t="shared" si="7"/>
        <v>109.73</v>
      </c>
      <c r="B39" s="23">
        <v>112.78</v>
      </c>
      <c r="C39" s="24">
        <f t="shared" si="4"/>
        <v>3.0499999999999972</v>
      </c>
      <c r="D39" s="28" t="s">
        <v>489</v>
      </c>
      <c r="E39" s="25">
        <v>2.02</v>
      </c>
      <c r="F39" s="26">
        <f t="shared" si="5"/>
        <v>66.229508196721383</v>
      </c>
      <c r="G39" s="25">
        <v>0.41</v>
      </c>
      <c r="H39" s="90">
        <f t="shared" si="6"/>
        <v>13.442622950819683</v>
      </c>
      <c r="I39" s="27"/>
    </row>
    <row r="40" spans="1:9" x14ac:dyDescent="0.25">
      <c r="A40" s="23">
        <f t="shared" si="7"/>
        <v>112.78</v>
      </c>
      <c r="B40" s="23">
        <v>115.82</v>
      </c>
      <c r="C40" s="24">
        <f t="shared" si="4"/>
        <v>3.039999999999992</v>
      </c>
      <c r="D40" s="28" t="s">
        <v>489</v>
      </c>
      <c r="E40" s="25">
        <v>2</v>
      </c>
      <c r="F40" s="26">
        <f t="shared" si="5"/>
        <v>65.789473684210691</v>
      </c>
      <c r="G40" s="25">
        <v>0.11</v>
      </c>
      <c r="H40" s="90">
        <f t="shared" si="6"/>
        <v>3.6184210526315881</v>
      </c>
      <c r="I40" s="27"/>
    </row>
    <row r="41" spans="1:9" x14ac:dyDescent="0.25">
      <c r="A41" s="23">
        <f t="shared" si="7"/>
        <v>115.82</v>
      </c>
      <c r="B41" s="23">
        <v>117.35</v>
      </c>
      <c r="C41" s="24">
        <f t="shared" si="4"/>
        <v>1.5300000000000011</v>
      </c>
      <c r="D41" s="28" t="s">
        <v>489</v>
      </c>
      <c r="E41" s="25">
        <v>1.07</v>
      </c>
      <c r="F41" s="26">
        <f t="shared" si="5"/>
        <v>69.934640522875767</v>
      </c>
      <c r="G41" s="25">
        <v>0</v>
      </c>
      <c r="H41" s="90">
        <f t="shared" si="6"/>
        <v>0</v>
      </c>
      <c r="I41" s="27"/>
    </row>
    <row r="42" spans="1:9" x14ac:dyDescent="0.25">
      <c r="A42" s="23">
        <f t="shared" si="7"/>
        <v>117.35</v>
      </c>
      <c r="B42" s="23">
        <v>118.87</v>
      </c>
      <c r="C42" s="24">
        <f t="shared" si="4"/>
        <v>1.5200000000000102</v>
      </c>
      <c r="D42" s="28" t="s">
        <v>489</v>
      </c>
      <c r="E42" s="25">
        <v>1.32</v>
      </c>
      <c r="F42" s="26">
        <f t="shared" si="5"/>
        <v>86.842105263157308</v>
      </c>
      <c r="G42" s="25">
        <v>0.16</v>
      </c>
      <c r="H42" s="90">
        <f t="shared" si="6"/>
        <v>10.526315789473614</v>
      </c>
      <c r="I42" s="27"/>
    </row>
    <row r="43" spans="1:9" x14ac:dyDescent="0.25">
      <c r="A43" s="23">
        <f t="shared" si="7"/>
        <v>118.87</v>
      </c>
      <c r="B43" s="23">
        <v>121.92</v>
      </c>
      <c r="C43" s="24">
        <f t="shared" si="4"/>
        <v>3.0499999999999972</v>
      </c>
      <c r="D43" s="28" t="s">
        <v>489</v>
      </c>
      <c r="E43" s="25">
        <v>2.61</v>
      </c>
      <c r="F43" s="26">
        <f t="shared" si="5"/>
        <v>85.573770491803359</v>
      </c>
      <c r="G43" s="25">
        <v>0.44</v>
      </c>
      <c r="H43" s="90">
        <f t="shared" si="6"/>
        <v>14.426229508196734</v>
      </c>
      <c r="I43" s="27"/>
    </row>
    <row r="44" spans="1:9" x14ac:dyDescent="0.25">
      <c r="A44" s="23">
        <f t="shared" si="7"/>
        <v>121.92</v>
      </c>
      <c r="B44" s="23">
        <v>123.44</v>
      </c>
      <c r="C44" s="24">
        <f t="shared" si="4"/>
        <v>1.519999999999996</v>
      </c>
      <c r="D44" s="28" t="s">
        <v>489</v>
      </c>
      <c r="E44" s="25">
        <v>1.46</v>
      </c>
      <c r="F44" s="26">
        <f t="shared" si="5"/>
        <v>96.052631578947626</v>
      </c>
      <c r="G44" s="25">
        <v>0.17</v>
      </c>
      <c r="H44" s="90">
        <f t="shared" si="6"/>
        <v>11.18421052631582</v>
      </c>
      <c r="I44" s="27"/>
    </row>
    <row r="45" spans="1:9" x14ac:dyDescent="0.25">
      <c r="A45" s="23">
        <f t="shared" si="7"/>
        <v>123.44</v>
      </c>
      <c r="B45" s="23">
        <v>124.97</v>
      </c>
      <c r="C45" s="24">
        <f t="shared" si="4"/>
        <v>1.5300000000000011</v>
      </c>
      <c r="D45" s="28" t="s">
        <v>489</v>
      </c>
      <c r="E45" s="25">
        <v>1.52</v>
      </c>
      <c r="F45" s="26">
        <f t="shared" si="5"/>
        <v>99.346405228758101</v>
      </c>
      <c r="G45" s="25">
        <v>0</v>
      </c>
      <c r="H45" s="90">
        <f t="shared" si="6"/>
        <v>0</v>
      </c>
      <c r="I45" s="27"/>
    </row>
    <row r="46" spans="1:9" x14ac:dyDescent="0.25">
      <c r="A46" s="23">
        <f t="shared" si="7"/>
        <v>124.97</v>
      </c>
      <c r="B46" s="23">
        <v>128.02000000000001</v>
      </c>
      <c r="C46" s="24">
        <f t="shared" si="4"/>
        <v>3.0500000000000114</v>
      </c>
      <c r="D46" s="28" t="s">
        <v>489</v>
      </c>
      <c r="E46" s="25">
        <v>2.02</v>
      </c>
      <c r="F46" s="26">
        <f t="shared" si="5"/>
        <v>66.229508196721071</v>
      </c>
      <c r="G46" s="25">
        <v>0</v>
      </c>
      <c r="H46" s="90">
        <f t="shared" si="6"/>
        <v>0</v>
      </c>
      <c r="I46" s="27"/>
    </row>
    <row r="47" spans="1:9" x14ac:dyDescent="0.25">
      <c r="A47" s="23">
        <f t="shared" si="7"/>
        <v>128.02000000000001</v>
      </c>
      <c r="B47" s="23">
        <v>129.54</v>
      </c>
      <c r="C47" s="24">
        <f t="shared" si="4"/>
        <v>1.5199999999999818</v>
      </c>
      <c r="D47" s="28" t="s">
        <v>489</v>
      </c>
      <c r="E47" s="25">
        <v>1.35</v>
      </c>
      <c r="F47" s="26">
        <f t="shared" si="5"/>
        <v>88.815789473685285</v>
      </c>
      <c r="G47" s="25">
        <v>0.26</v>
      </c>
      <c r="H47" s="90">
        <f t="shared" si="6"/>
        <v>17.105263157894942</v>
      </c>
      <c r="I47" s="27"/>
    </row>
    <row r="48" spans="1:9" x14ac:dyDescent="0.25">
      <c r="A48" s="23">
        <f t="shared" si="7"/>
        <v>129.54</v>
      </c>
      <c r="B48" s="23">
        <v>132.59</v>
      </c>
      <c r="C48" s="24">
        <f t="shared" si="4"/>
        <v>3.0500000000000114</v>
      </c>
      <c r="D48" s="28" t="s">
        <v>489</v>
      </c>
      <c r="E48" s="25">
        <v>2.92</v>
      </c>
      <c r="F48" s="26">
        <f t="shared" si="5"/>
        <v>95.737704918032435</v>
      </c>
      <c r="G48" s="25">
        <v>1.18</v>
      </c>
      <c r="H48" s="90">
        <f t="shared" si="6"/>
        <v>38.688524590163787</v>
      </c>
      <c r="I48" s="27"/>
    </row>
    <row r="49" spans="1:9" x14ac:dyDescent="0.25">
      <c r="A49" s="23">
        <f t="shared" si="7"/>
        <v>132.59</v>
      </c>
      <c r="B49" s="23">
        <v>135.03</v>
      </c>
      <c r="C49" s="24">
        <f t="shared" si="4"/>
        <v>2.4399999999999977</v>
      </c>
      <c r="D49" s="28" t="s">
        <v>490</v>
      </c>
      <c r="E49" s="25">
        <v>2.31</v>
      </c>
      <c r="F49" s="26">
        <f t="shared" si="5"/>
        <v>94.672131147541066</v>
      </c>
      <c r="G49" s="25">
        <v>0.65</v>
      </c>
      <c r="H49" s="90">
        <f t="shared" si="6"/>
        <v>26.639344262295104</v>
      </c>
      <c r="I49" s="27"/>
    </row>
    <row r="50" spans="1:9" x14ac:dyDescent="0.25">
      <c r="A50" s="23">
        <f t="shared" si="7"/>
        <v>135.03</v>
      </c>
      <c r="B50" s="23">
        <v>137.46</v>
      </c>
      <c r="C50" s="24">
        <f t="shared" si="4"/>
        <v>2.4300000000000068</v>
      </c>
      <c r="D50" s="28" t="s">
        <v>490</v>
      </c>
      <c r="E50" s="25">
        <v>2.46</v>
      </c>
      <c r="F50" s="26">
        <f t="shared" si="5"/>
        <v>101.23456790123429</v>
      </c>
      <c r="G50" s="25">
        <v>1.66</v>
      </c>
      <c r="H50" s="90">
        <f t="shared" si="6"/>
        <v>68.312757201645894</v>
      </c>
      <c r="I50" s="27"/>
    </row>
    <row r="51" spans="1:9" x14ac:dyDescent="0.25">
      <c r="A51" s="23">
        <f t="shared" si="7"/>
        <v>137.46</v>
      </c>
      <c r="B51" s="23">
        <v>138.38</v>
      </c>
      <c r="C51" s="24">
        <f t="shared" si="4"/>
        <v>0.91999999999998749</v>
      </c>
      <c r="D51" s="28" t="s">
        <v>489</v>
      </c>
      <c r="E51" s="25">
        <v>0.59</v>
      </c>
      <c r="F51" s="26">
        <f t="shared" si="5"/>
        <v>64.130434782609569</v>
      </c>
      <c r="G51" s="25">
        <v>0.22</v>
      </c>
      <c r="H51" s="90">
        <f t="shared" si="6"/>
        <v>23.913043478261194</v>
      </c>
      <c r="I51" s="27"/>
    </row>
    <row r="52" spans="1:9" x14ac:dyDescent="0.25">
      <c r="A52" s="23">
        <f t="shared" si="7"/>
        <v>138.38</v>
      </c>
      <c r="B52" s="23">
        <v>140.82</v>
      </c>
      <c r="C52" s="24">
        <f t="shared" si="4"/>
        <v>2.4399999999999977</v>
      </c>
      <c r="D52" s="28" t="s">
        <v>490</v>
      </c>
      <c r="E52" s="25">
        <v>2.2400000000000002</v>
      </c>
      <c r="F52" s="26">
        <f t="shared" si="5"/>
        <v>91.803278688524685</v>
      </c>
      <c r="G52" s="25">
        <v>0.8</v>
      </c>
      <c r="H52" s="90">
        <f t="shared" si="6"/>
        <v>32.786885245901672</v>
      </c>
      <c r="I52" s="27"/>
    </row>
    <row r="53" spans="1:9" x14ac:dyDescent="0.25">
      <c r="A53" s="23">
        <f t="shared" si="7"/>
        <v>140.82</v>
      </c>
      <c r="B53" s="23">
        <v>142.65</v>
      </c>
      <c r="C53" s="24">
        <f t="shared" si="4"/>
        <v>1.8300000000000125</v>
      </c>
      <c r="D53" s="28" t="s">
        <v>489</v>
      </c>
      <c r="E53" s="25">
        <v>1.65</v>
      </c>
      <c r="F53" s="26">
        <f t="shared" si="5"/>
        <v>90.163934426228892</v>
      </c>
      <c r="G53" s="25">
        <v>0.44</v>
      </c>
      <c r="H53" s="90">
        <f t="shared" si="6"/>
        <v>24.04371584699437</v>
      </c>
      <c r="I53" s="27"/>
    </row>
    <row r="54" spans="1:9" x14ac:dyDescent="0.25">
      <c r="A54" s="23">
        <f t="shared" si="7"/>
        <v>142.65</v>
      </c>
      <c r="B54" s="23">
        <v>144.78</v>
      </c>
      <c r="C54" s="24">
        <f t="shared" si="4"/>
        <v>2.1299999999999955</v>
      </c>
      <c r="D54" s="28" t="s">
        <v>489</v>
      </c>
      <c r="E54" s="25">
        <v>2.08</v>
      </c>
      <c r="F54" s="26">
        <f t="shared" si="5"/>
        <v>97.652582159624629</v>
      </c>
      <c r="G54" s="25">
        <v>0.98</v>
      </c>
      <c r="H54" s="90">
        <f t="shared" si="6"/>
        <v>46.009389671361603</v>
      </c>
      <c r="I54" s="27"/>
    </row>
    <row r="55" spans="1:9" x14ac:dyDescent="0.25">
      <c r="A55" s="23">
        <f t="shared" si="7"/>
        <v>144.78</v>
      </c>
      <c r="B55" s="23">
        <v>147.83000000000001</v>
      </c>
      <c r="C55" s="24">
        <f t="shared" si="4"/>
        <v>3.0500000000000114</v>
      </c>
      <c r="D55" s="28" t="s">
        <v>490</v>
      </c>
      <c r="E55" s="25">
        <v>3.05</v>
      </c>
      <c r="F55" s="26">
        <f t="shared" si="5"/>
        <v>99.999999999999616</v>
      </c>
      <c r="G55" s="25">
        <v>1.56</v>
      </c>
      <c r="H55" s="90">
        <f t="shared" si="6"/>
        <v>51.147540983606362</v>
      </c>
      <c r="I55" s="27"/>
    </row>
    <row r="56" spans="1:9" x14ac:dyDescent="0.25">
      <c r="A56" s="23">
        <f t="shared" si="7"/>
        <v>147.83000000000001</v>
      </c>
      <c r="B56" s="23">
        <v>150.88</v>
      </c>
      <c r="C56" s="24">
        <f t="shared" si="4"/>
        <v>3.0499999999999829</v>
      </c>
      <c r="D56" s="28" t="s">
        <v>490</v>
      </c>
      <c r="E56" s="25">
        <v>2.91</v>
      </c>
      <c r="F56" s="26">
        <f t="shared" si="5"/>
        <v>95.409836065574311</v>
      </c>
      <c r="G56" s="25">
        <v>1.71</v>
      </c>
      <c r="H56" s="90">
        <f t="shared" si="6"/>
        <v>56.065573770492115</v>
      </c>
      <c r="I56" s="27"/>
    </row>
    <row r="57" spans="1:9" x14ac:dyDescent="0.25">
      <c r="A57" s="23">
        <f t="shared" si="7"/>
        <v>150.88</v>
      </c>
      <c r="B57" s="23">
        <v>153.91999999999999</v>
      </c>
      <c r="C57" s="24">
        <f t="shared" si="4"/>
        <v>3.039999999999992</v>
      </c>
      <c r="D57" s="28" t="s">
        <v>490</v>
      </c>
      <c r="E57" s="25">
        <v>3.04</v>
      </c>
      <c r="F57" s="26">
        <f t="shared" si="5"/>
        <v>100.00000000000027</v>
      </c>
      <c r="G57" s="25">
        <v>1.74</v>
      </c>
      <c r="H57" s="90">
        <f t="shared" si="6"/>
        <v>57.236842105263307</v>
      </c>
      <c r="I57" s="27"/>
    </row>
    <row r="58" spans="1:9" x14ac:dyDescent="0.25">
      <c r="A58" s="23">
        <f t="shared" si="7"/>
        <v>153.91999999999999</v>
      </c>
      <c r="B58" s="23">
        <v>156.06</v>
      </c>
      <c r="C58" s="24">
        <f t="shared" si="4"/>
        <v>2.1400000000000148</v>
      </c>
      <c r="D58" s="28" t="s">
        <v>489</v>
      </c>
      <c r="E58" s="25">
        <v>2.15</v>
      </c>
      <c r="F58" s="26">
        <f t="shared" si="5"/>
        <v>100.46728971962547</v>
      </c>
      <c r="G58" s="25">
        <v>0.02</v>
      </c>
      <c r="H58" s="90">
        <f t="shared" si="6"/>
        <v>0.93457943925233</v>
      </c>
      <c r="I58" s="27"/>
    </row>
    <row r="59" spans="1:9" x14ac:dyDescent="0.25">
      <c r="A59" s="23">
        <f t="shared" si="7"/>
        <v>156.06</v>
      </c>
      <c r="B59" s="23">
        <v>157.88999999999999</v>
      </c>
      <c r="C59" s="24">
        <f t="shared" si="4"/>
        <v>1.8299999999999841</v>
      </c>
      <c r="D59" s="28" t="s">
        <v>489</v>
      </c>
      <c r="E59" s="25">
        <v>1.72</v>
      </c>
      <c r="F59" s="26">
        <f t="shared" si="5"/>
        <v>93.989071038252177</v>
      </c>
      <c r="G59" s="25">
        <v>0.35</v>
      </c>
      <c r="H59" s="90">
        <f t="shared" si="6"/>
        <v>19.125683060109456</v>
      </c>
      <c r="I59" s="27"/>
    </row>
    <row r="60" spans="1:9" x14ac:dyDescent="0.25">
      <c r="A60" s="23">
        <f t="shared" si="7"/>
        <v>157.88999999999999</v>
      </c>
      <c r="B60" s="23">
        <v>160.93</v>
      </c>
      <c r="C60" s="24">
        <f t="shared" si="4"/>
        <v>3.0400000000000205</v>
      </c>
      <c r="D60" s="28" t="s">
        <v>490</v>
      </c>
      <c r="E60" s="25">
        <v>3.03</v>
      </c>
      <c r="F60" s="26">
        <f t="shared" si="5"/>
        <v>99.671052631578277</v>
      </c>
      <c r="G60" s="25">
        <v>1.38</v>
      </c>
      <c r="H60" s="90">
        <f t="shared" si="6"/>
        <v>45.394736842104955</v>
      </c>
      <c r="I60" s="27"/>
    </row>
    <row r="61" spans="1:9" x14ac:dyDescent="0.25">
      <c r="A61" s="23">
        <f t="shared" si="7"/>
        <v>160.93</v>
      </c>
      <c r="B61" s="23">
        <v>162.46</v>
      </c>
      <c r="C61" s="24">
        <f t="shared" si="4"/>
        <v>1.5300000000000011</v>
      </c>
      <c r="D61" s="28" t="s">
        <v>489</v>
      </c>
      <c r="E61" s="25">
        <v>1.18</v>
      </c>
      <c r="F61" s="26">
        <f t="shared" si="5"/>
        <v>77.124183006535887</v>
      </c>
      <c r="G61" s="25"/>
      <c r="H61" s="90">
        <f t="shared" si="6"/>
        <v>0</v>
      </c>
      <c r="I61" s="27"/>
    </row>
    <row r="62" spans="1:9" x14ac:dyDescent="0.25">
      <c r="A62" s="23">
        <f t="shared" si="7"/>
        <v>162.46</v>
      </c>
      <c r="B62" s="23">
        <v>164.59</v>
      </c>
      <c r="C62" s="24">
        <f t="shared" si="4"/>
        <v>2.1299999999999955</v>
      </c>
      <c r="D62" s="28" t="s">
        <v>489</v>
      </c>
      <c r="E62" s="25">
        <v>2.21</v>
      </c>
      <c r="F62" s="26">
        <f t="shared" si="5"/>
        <v>103.75586854460114</v>
      </c>
      <c r="G62" s="25">
        <v>0.72</v>
      </c>
      <c r="H62" s="90">
        <f t="shared" si="6"/>
        <v>33.802816901408519</v>
      </c>
      <c r="I62" s="27"/>
    </row>
    <row r="63" spans="1:9" x14ac:dyDescent="0.25">
      <c r="A63" s="23">
        <f t="shared" si="7"/>
        <v>164.59</v>
      </c>
      <c r="B63" s="23">
        <v>166.12</v>
      </c>
      <c r="C63" s="24">
        <f t="shared" si="4"/>
        <v>1.5300000000000011</v>
      </c>
      <c r="D63" s="28" t="s">
        <v>490</v>
      </c>
      <c r="E63" s="25">
        <v>1.48</v>
      </c>
      <c r="F63" s="26">
        <f t="shared" si="5"/>
        <v>96.732026143790776</v>
      </c>
      <c r="G63" s="25">
        <v>0.37</v>
      </c>
      <c r="H63" s="90">
        <f t="shared" si="6"/>
        <v>24.183006535947694</v>
      </c>
      <c r="I63" s="27"/>
    </row>
    <row r="64" spans="1:9" x14ac:dyDescent="0.25">
      <c r="A64" s="23">
        <f t="shared" si="7"/>
        <v>166.12</v>
      </c>
      <c r="B64" s="23">
        <v>169.16</v>
      </c>
      <c r="C64" s="24">
        <f t="shared" si="4"/>
        <v>3.039999999999992</v>
      </c>
      <c r="D64" s="28" t="s">
        <v>489</v>
      </c>
      <c r="E64" s="25">
        <v>3.03</v>
      </c>
      <c r="F64" s="26">
        <f t="shared" si="5"/>
        <v>99.671052631579201</v>
      </c>
      <c r="G64" s="25">
        <v>0.88</v>
      </c>
      <c r="H64" s="90">
        <f t="shared" si="6"/>
        <v>28.947368421052705</v>
      </c>
      <c r="I64" s="27"/>
    </row>
    <row r="65" spans="1:9" x14ac:dyDescent="0.25">
      <c r="A65" s="23">
        <f t="shared" si="7"/>
        <v>169.16</v>
      </c>
      <c r="B65" s="23">
        <v>172.21</v>
      </c>
      <c r="C65" s="24">
        <f t="shared" si="4"/>
        <v>3.0500000000000114</v>
      </c>
      <c r="D65" s="28" t="s">
        <v>490</v>
      </c>
      <c r="E65" s="25">
        <v>3.06</v>
      </c>
      <c r="F65" s="26">
        <f t="shared" si="5"/>
        <v>100.32786885245864</v>
      </c>
      <c r="G65" s="25">
        <v>1.3</v>
      </c>
      <c r="H65" s="90">
        <f t="shared" si="6"/>
        <v>42.622950819671971</v>
      </c>
      <c r="I65" s="27"/>
    </row>
    <row r="66" spans="1:9" x14ac:dyDescent="0.25">
      <c r="A66" s="23">
        <f t="shared" si="7"/>
        <v>172.21</v>
      </c>
      <c r="B66" s="23">
        <v>175.26</v>
      </c>
      <c r="C66" s="24">
        <f t="shared" si="4"/>
        <v>3.0499999999999829</v>
      </c>
      <c r="D66" s="28" t="s">
        <v>490</v>
      </c>
      <c r="E66" s="25">
        <v>2.99</v>
      </c>
      <c r="F66" s="26">
        <f t="shared" si="5"/>
        <v>98.032786885246452</v>
      </c>
      <c r="G66" s="25">
        <v>0.84</v>
      </c>
      <c r="H66" s="90">
        <f t="shared" si="6"/>
        <v>27.540983606557528</v>
      </c>
      <c r="I66" s="27"/>
    </row>
    <row r="67" spans="1:9" x14ac:dyDescent="0.25">
      <c r="A67" s="23">
        <f t="shared" si="7"/>
        <v>175.26</v>
      </c>
      <c r="B67" s="23">
        <v>178.31</v>
      </c>
      <c r="C67" s="24">
        <f t="shared" si="4"/>
        <v>3.0500000000000114</v>
      </c>
      <c r="D67" s="28" t="s">
        <v>489</v>
      </c>
      <c r="E67" s="25">
        <v>2.91</v>
      </c>
      <c r="F67" s="26">
        <f t="shared" si="5"/>
        <v>95.409836065573415</v>
      </c>
      <c r="G67" s="25">
        <v>0.4</v>
      </c>
      <c r="H67" s="90">
        <f t="shared" si="6"/>
        <v>13.114754098360606</v>
      </c>
      <c r="I67" s="27"/>
    </row>
    <row r="68" spans="1:9" x14ac:dyDescent="0.25">
      <c r="A68" s="23">
        <f t="shared" si="7"/>
        <v>178.31</v>
      </c>
      <c r="B68" s="23">
        <v>179.83</v>
      </c>
      <c r="C68" s="24">
        <f t="shared" si="4"/>
        <v>1.5200000000000102</v>
      </c>
      <c r="D68" s="28" t="s">
        <v>490</v>
      </c>
      <c r="E68" s="25">
        <v>1.53</v>
      </c>
      <c r="F68" s="26">
        <f t="shared" si="5"/>
        <v>100.65789473684144</v>
      </c>
      <c r="G68" s="25">
        <v>0.52</v>
      </c>
      <c r="H68" s="90">
        <f t="shared" si="6"/>
        <v>34.210526315789245</v>
      </c>
      <c r="I68" s="27"/>
    </row>
    <row r="69" spans="1:9" x14ac:dyDescent="0.25">
      <c r="A69" s="23">
        <f t="shared" si="7"/>
        <v>179.83</v>
      </c>
      <c r="B69" s="23">
        <v>182.88</v>
      </c>
      <c r="C69" s="24">
        <f t="shared" ref="C69:C132" si="8">IF(B69="","",B69-A69)</f>
        <v>3.0499999999999829</v>
      </c>
      <c r="D69" s="28" t="s">
        <v>189</v>
      </c>
      <c r="E69" s="25">
        <v>3.08</v>
      </c>
      <c r="F69" s="26">
        <f t="shared" ref="F69:F132" si="9">IF(B69="","",(E69/C69)*100)</f>
        <v>100.98360655737761</v>
      </c>
      <c r="G69" s="25">
        <v>1.34</v>
      </c>
      <c r="H69" s="90">
        <f t="shared" ref="H69:H132" si="10">IF(B69="","",(G69/C69)*100)</f>
        <v>43.934426229508446</v>
      </c>
      <c r="I69" s="27"/>
    </row>
    <row r="70" spans="1:9" x14ac:dyDescent="0.25">
      <c r="A70" s="23">
        <f t="shared" ref="A70:A133" si="11">IF(B69="","",B69)</f>
        <v>182.88</v>
      </c>
      <c r="B70" s="23">
        <v>185.93</v>
      </c>
      <c r="C70" s="24">
        <f t="shared" si="8"/>
        <v>3.0500000000000114</v>
      </c>
      <c r="D70" s="28" t="s">
        <v>188</v>
      </c>
      <c r="E70" s="25">
        <v>3.05</v>
      </c>
      <c r="F70" s="26">
        <f t="shared" si="9"/>
        <v>99.999999999999616</v>
      </c>
      <c r="G70" s="25">
        <v>0.62</v>
      </c>
      <c r="H70" s="90">
        <f t="shared" si="10"/>
        <v>20.327868852458941</v>
      </c>
      <c r="I70" s="27"/>
    </row>
    <row r="71" spans="1:9" x14ac:dyDescent="0.25">
      <c r="A71" s="23">
        <f t="shared" si="11"/>
        <v>185.93</v>
      </c>
      <c r="B71" s="23">
        <v>188.98</v>
      </c>
      <c r="C71" s="24">
        <f t="shared" si="8"/>
        <v>3.0499999999999829</v>
      </c>
      <c r="D71" s="28" t="s">
        <v>189</v>
      </c>
      <c r="E71" s="25">
        <v>3</v>
      </c>
      <c r="F71" s="26">
        <f t="shared" si="9"/>
        <v>98.360655737705471</v>
      </c>
      <c r="G71" s="25">
        <v>1.99</v>
      </c>
      <c r="H71" s="90">
        <f t="shared" si="10"/>
        <v>65.245901639344623</v>
      </c>
      <c r="I71" s="27"/>
    </row>
    <row r="72" spans="1:9" x14ac:dyDescent="0.25">
      <c r="A72" s="23">
        <f t="shared" si="11"/>
        <v>188.98</v>
      </c>
      <c r="B72" s="23">
        <v>192.02</v>
      </c>
      <c r="C72" s="24">
        <f t="shared" si="8"/>
        <v>3.0400000000000205</v>
      </c>
      <c r="D72" s="28" t="s">
        <v>188</v>
      </c>
      <c r="E72" s="25">
        <v>2.34</v>
      </c>
      <c r="F72" s="26">
        <f t="shared" si="9"/>
        <v>76.973684210525789</v>
      </c>
      <c r="G72" s="25">
        <v>0.53</v>
      </c>
      <c r="H72" s="90">
        <f t="shared" si="10"/>
        <v>17.434210526315674</v>
      </c>
      <c r="I72" s="27"/>
    </row>
    <row r="73" spans="1:9" x14ac:dyDescent="0.25">
      <c r="A73" s="23">
        <f t="shared" si="11"/>
        <v>192.02</v>
      </c>
      <c r="B73" s="23">
        <v>195.07</v>
      </c>
      <c r="C73" s="24">
        <f t="shared" si="8"/>
        <v>3.0499999999999829</v>
      </c>
      <c r="D73" s="28" t="s">
        <v>188</v>
      </c>
      <c r="E73" s="25">
        <v>2.2000000000000002</v>
      </c>
      <c r="F73" s="26">
        <f t="shared" si="9"/>
        <v>72.131147540984017</v>
      </c>
      <c r="G73" s="25">
        <v>0.4</v>
      </c>
      <c r="H73" s="90">
        <f t="shared" si="10"/>
        <v>13.114754098360729</v>
      </c>
      <c r="I73" s="27"/>
    </row>
    <row r="74" spans="1:9" x14ac:dyDescent="0.25">
      <c r="A74" s="23">
        <f t="shared" si="11"/>
        <v>195.07</v>
      </c>
      <c r="B74" s="23">
        <v>198.12</v>
      </c>
      <c r="C74" s="24">
        <f t="shared" si="8"/>
        <v>3.0500000000000114</v>
      </c>
      <c r="D74" s="28" t="s">
        <v>188</v>
      </c>
      <c r="E74" s="25">
        <v>2.59</v>
      </c>
      <c r="F74" s="26">
        <f t="shared" si="9"/>
        <v>84.918032786884922</v>
      </c>
      <c r="G74" s="25">
        <v>0.46</v>
      </c>
      <c r="H74" s="90">
        <f t="shared" si="10"/>
        <v>15.0819672131147</v>
      </c>
      <c r="I74" s="27"/>
    </row>
    <row r="75" spans="1:9" x14ac:dyDescent="0.25">
      <c r="A75" s="23">
        <f t="shared" si="11"/>
        <v>198.12</v>
      </c>
      <c r="B75" s="23">
        <v>199.64</v>
      </c>
      <c r="C75" s="24">
        <f t="shared" si="8"/>
        <v>1.5199999999999818</v>
      </c>
      <c r="D75" s="28" t="s">
        <v>188</v>
      </c>
      <c r="E75" s="25">
        <v>1.51</v>
      </c>
      <c r="F75" s="26">
        <f t="shared" si="9"/>
        <v>99.342105263159084</v>
      </c>
      <c r="G75" s="25">
        <v>0.34</v>
      </c>
      <c r="H75" s="90">
        <f t="shared" si="10"/>
        <v>22.368421052631849</v>
      </c>
      <c r="I75" s="27"/>
    </row>
    <row r="76" spans="1:9" x14ac:dyDescent="0.25">
      <c r="A76" s="23">
        <f t="shared" si="11"/>
        <v>199.64</v>
      </c>
      <c r="B76" s="23">
        <v>202.69</v>
      </c>
      <c r="C76" s="24">
        <f t="shared" si="8"/>
        <v>3.0500000000000114</v>
      </c>
      <c r="D76" s="28" t="s">
        <v>188</v>
      </c>
      <c r="E76" s="25">
        <v>2.58</v>
      </c>
      <c r="F76" s="26">
        <f t="shared" si="9"/>
        <v>84.590163934425917</v>
      </c>
      <c r="G76" s="25">
        <v>0.82</v>
      </c>
      <c r="H76" s="90">
        <f t="shared" si="10"/>
        <v>26.885245901639244</v>
      </c>
      <c r="I76" s="27"/>
    </row>
    <row r="77" spans="1:9" x14ac:dyDescent="0.25">
      <c r="A77" s="23">
        <f t="shared" si="11"/>
        <v>202.69</v>
      </c>
      <c r="B77" s="23">
        <v>205.74</v>
      </c>
      <c r="C77" s="24">
        <f t="shared" si="8"/>
        <v>3.0500000000000114</v>
      </c>
      <c r="D77" s="28" t="s">
        <v>188</v>
      </c>
      <c r="E77" s="25">
        <v>2.99</v>
      </c>
      <c r="F77" s="26">
        <f t="shared" si="9"/>
        <v>98.032786885245542</v>
      </c>
      <c r="G77" s="25">
        <v>1.84</v>
      </c>
      <c r="H77" s="90">
        <f t="shared" si="10"/>
        <v>60.327868852458799</v>
      </c>
      <c r="I77" s="27"/>
    </row>
    <row r="78" spans="1:9" x14ac:dyDescent="0.25">
      <c r="A78" s="23">
        <f t="shared" si="11"/>
        <v>205.74</v>
      </c>
      <c r="B78" s="23">
        <v>208.79</v>
      </c>
      <c r="C78" s="24">
        <f t="shared" si="8"/>
        <v>3.0499999999999829</v>
      </c>
      <c r="D78" s="28" t="s">
        <v>188</v>
      </c>
      <c r="E78" s="25">
        <v>3.05</v>
      </c>
      <c r="F78" s="26">
        <f t="shared" si="9"/>
        <v>100.00000000000055</v>
      </c>
      <c r="G78" s="25">
        <v>1.8</v>
      </c>
      <c r="H78" s="90">
        <f t="shared" si="10"/>
        <v>59.016393442623283</v>
      </c>
      <c r="I78" s="27"/>
    </row>
    <row r="79" spans="1:9" x14ac:dyDescent="0.25">
      <c r="A79" s="23">
        <f t="shared" si="11"/>
        <v>208.79</v>
      </c>
      <c r="B79" s="23">
        <v>211.84</v>
      </c>
      <c r="C79" s="24">
        <f t="shared" si="8"/>
        <v>3.0500000000000114</v>
      </c>
      <c r="D79" s="28" t="s">
        <v>188</v>
      </c>
      <c r="E79" s="25">
        <v>3.03</v>
      </c>
      <c r="F79" s="26">
        <f t="shared" si="9"/>
        <v>99.344262295081592</v>
      </c>
      <c r="G79" s="25">
        <v>0.81</v>
      </c>
      <c r="H79" s="90">
        <f t="shared" si="10"/>
        <v>26.557377049180232</v>
      </c>
      <c r="I79" s="27"/>
    </row>
    <row r="80" spans="1:9" x14ac:dyDescent="0.25">
      <c r="A80" s="23">
        <f t="shared" si="11"/>
        <v>211.84</v>
      </c>
      <c r="B80" s="23">
        <v>214.88</v>
      </c>
      <c r="C80" s="24">
        <f t="shared" si="8"/>
        <v>3.039999999999992</v>
      </c>
      <c r="D80" s="28" t="s">
        <v>188</v>
      </c>
      <c r="E80" s="25">
        <v>2.5</v>
      </c>
      <c r="F80" s="26">
        <f t="shared" si="9"/>
        <v>82.236842105263378</v>
      </c>
      <c r="G80" s="25">
        <v>0.48</v>
      </c>
      <c r="H80" s="90">
        <f t="shared" si="10"/>
        <v>15.789473684210567</v>
      </c>
      <c r="I80" s="27"/>
    </row>
    <row r="81" spans="1:9" x14ac:dyDescent="0.25">
      <c r="A81" s="23">
        <f t="shared" si="11"/>
        <v>214.88</v>
      </c>
      <c r="B81" s="23">
        <v>216.41</v>
      </c>
      <c r="C81" s="24">
        <f t="shared" si="8"/>
        <v>1.5300000000000011</v>
      </c>
      <c r="D81" s="28" t="s">
        <v>188</v>
      </c>
      <c r="E81" s="25">
        <v>1.1499999999999999</v>
      </c>
      <c r="F81" s="26">
        <f t="shared" si="9"/>
        <v>75.163398692810389</v>
      </c>
      <c r="G81" s="25">
        <v>0.12</v>
      </c>
      <c r="H81" s="90">
        <f t="shared" si="10"/>
        <v>7.8431372549019551</v>
      </c>
      <c r="I81" s="27"/>
    </row>
    <row r="82" spans="1:9" x14ac:dyDescent="0.25">
      <c r="A82" s="23">
        <f t="shared" si="11"/>
        <v>216.41</v>
      </c>
      <c r="B82" s="23">
        <v>218.85</v>
      </c>
      <c r="C82" s="24">
        <f t="shared" si="8"/>
        <v>2.4399999999999977</v>
      </c>
      <c r="D82" s="28" t="s">
        <v>188</v>
      </c>
      <c r="E82" s="25">
        <v>2.44</v>
      </c>
      <c r="F82" s="26">
        <f t="shared" si="9"/>
        <v>100.00000000000009</v>
      </c>
      <c r="G82" s="25">
        <v>0.72</v>
      </c>
      <c r="H82" s="90">
        <f t="shared" si="10"/>
        <v>29.508196721311503</v>
      </c>
      <c r="I82" s="27"/>
    </row>
    <row r="83" spans="1:9" x14ac:dyDescent="0.25">
      <c r="A83" s="23">
        <f t="shared" si="11"/>
        <v>218.85</v>
      </c>
      <c r="B83" s="23">
        <v>221.59</v>
      </c>
      <c r="C83" s="24">
        <f t="shared" si="8"/>
        <v>2.7400000000000091</v>
      </c>
      <c r="D83" s="28" t="s">
        <v>188</v>
      </c>
      <c r="E83" s="25">
        <v>2.34</v>
      </c>
      <c r="F83" s="26">
        <f t="shared" si="9"/>
        <v>85.401459854014306</v>
      </c>
      <c r="G83" s="25">
        <v>0.23</v>
      </c>
      <c r="H83" s="90">
        <f t="shared" si="10"/>
        <v>8.3941605839415789</v>
      </c>
      <c r="I83" s="27"/>
    </row>
    <row r="84" spans="1:9" x14ac:dyDescent="0.25">
      <c r="A84" s="23">
        <f t="shared" si="11"/>
        <v>221.59</v>
      </c>
      <c r="B84" s="23">
        <v>223.42</v>
      </c>
      <c r="C84" s="24">
        <f t="shared" si="8"/>
        <v>1.8299999999999841</v>
      </c>
      <c r="D84" s="28" t="s">
        <v>188</v>
      </c>
      <c r="E84" s="25">
        <v>1.75</v>
      </c>
      <c r="F84" s="26">
        <f t="shared" si="9"/>
        <v>95.628415300547275</v>
      </c>
      <c r="G84" s="25">
        <v>0.36</v>
      </c>
      <c r="H84" s="90">
        <f t="shared" si="10"/>
        <v>19.672131147541155</v>
      </c>
      <c r="I84" s="27"/>
    </row>
    <row r="85" spans="1:9" x14ac:dyDescent="0.25">
      <c r="A85" s="23">
        <f t="shared" si="11"/>
        <v>223.42</v>
      </c>
      <c r="B85" s="23">
        <v>225.55</v>
      </c>
      <c r="C85" s="24">
        <f t="shared" si="8"/>
        <v>2.1300000000000239</v>
      </c>
      <c r="D85" s="28" t="s">
        <v>188</v>
      </c>
      <c r="E85" s="25">
        <v>1.99</v>
      </c>
      <c r="F85" s="26">
        <f t="shared" si="9"/>
        <v>93.427230046947301</v>
      </c>
      <c r="G85" s="25">
        <v>0.67</v>
      </c>
      <c r="H85" s="90">
        <f t="shared" si="10"/>
        <v>31.455399061032512</v>
      </c>
      <c r="I85" s="27"/>
    </row>
    <row r="86" spans="1:9" x14ac:dyDescent="0.25">
      <c r="A86" s="23">
        <f t="shared" si="11"/>
        <v>225.55</v>
      </c>
      <c r="B86" s="23">
        <v>228.6</v>
      </c>
      <c r="C86" s="24">
        <f t="shared" si="8"/>
        <v>3.0499999999999829</v>
      </c>
      <c r="D86" s="28" t="s">
        <v>189</v>
      </c>
      <c r="E86" s="25">
        <v>2.9</v>
      </c>
      <c r="F86" s="26">
        <f t="shared" si="9"/>
        <v>95.081967213115277</v>
      </c>
      <c r="G86" s="25">
        <v>0.77</v>
      </c>
      <c r="H86" s="90">
        <f t="shared" si="10"/>
        <v>25.245901639344403</v>
      </c>
      <c r="I86" s="27"/>
    </row>
    <row r="87" spans="1:9" x14ac:dyDescent="0.25">
      <c r="A87" s="23">
        <f t="shared" si="11"/>
        <v>228.6</v>
      </c>
      <c r="B87" s="23">
        <v>231.65</v>
      </c>
      <c r="C87" s="24">
        <f t="shared" si="8"/>
        <v>3.0500000000000114</v>
      </c>
      <c r="D87" s="28" t="s">
        <v>189</v>
      </c>
      <c r="E87" s="25">
        <v>2.97</v>
      </c>
      <c r="F87" s="26">
        <f t="shared" si="9"/>
        <v>97.377049180327518</v>
      </c>
      <c r="G87" s="25">
        <v>1.58</v>
      </c>
      <c r="H87" s="90">
        <f t="shared" si="10"/>
        <v>51.803278688524401</v>
      </c>
      <c r="I87" s="27"/>
    </row>
    <row r="88" spans="1:9" x14ac:dyDescent="0.25">
      <c r="A88" s="23">
        <f t="shared" si="11"/>
        <v>231.65</v>
      </c>
      <c r="B88" s="23">
        <v>234.39</v>
      </c>
      <c r="C88" s="24">
        <f t="shared" si="8"/>
        <v>2.7399999999999807</v>
      </c>
      <c r="D88" s="28" t="s">
        <v>188</v>
      </c>
      <c r="E88" s="25">
        <v>2.5</v>
      </c>
      <c r="F88" s="26">
        <f t="shared" si="9"/>
        <v>91.240875912409408</v>
      </c>
      <c r="G88" s="25">
        <v>0.56000000000000005</v>
      </c>
      <c r="H88" s="90">
        <f t="shared" si="10"/>
        <v>20.437956204379709</v>
      </c>
      <c r="I88" s="27"/>
    </row>
    <row r="89" spans="1:9" x14ac:dyDescent="0.25">
      <c r="A89" s="23">
        <f t="shared" si="11"/>
        <v>234.39</v>
      </c>
      <c r="B89" s="23">
        <v>237.13</v>
      </c>
      <c r="C89" s="24">
        <f t="shared" si="8"/>
        <v>2.7400000000000091</v>
      </c>
      <c r="D89" s="28" t="s">
        <v>188</v>
      </c>
      <c r="E89" s="25">
        <v>2.31</v>
      </c>
      <c r="F89" s="26">
        <f t="shared" si="9"/>
        <v>84.306569343065419</v>
      </c>
      <c r="G89" s="25">
        <v>1.01</v>
      </c>
      <c r="H89" s="90">
        <f t="shared" si="10"/>
        <v>36.861313868613017</v>
      </c>
      <c r="I89" s="27"/>
    </row>
    <row r="90" spans="1:9" x14ac:dyDescent="0.25">
      <c r="A90" s="23">
        <f t="shared" si="11"/>
        <v>237.13</v>
      </c>
      <c r="B90" s="23">
        <v>237.74</v>
      </c>
      <c r="C90" s="24">
        <f t="shared" si="8"/>
        <v>0.61000000000001364</v>
      </c>
      <c r="D90" s="28" t="s">
        <v>188</v>
      </c>
      <c r="E90" s="25">
        <v>0.24</v>
      </c>
      <c r="F90" s="26">
        <f t="shared" si="9"/>
        <v>39.344262295081087</v>
      </c>
      <c r="G90" s="25"/>
      <c r="H90" s="90">
        <f t="shared" si="10"/>
        <v>0</v>
      </c>
      <c r="I90" s="27"/>
    </row>
    <row r="91" spans="1:9" x14ac:dyDescent="0.25">
      <c r="A91" s="23">
        <f t="shared" si="11"/>
        <v>237.74</v>
      </c>
      <c r="B91" s="23">
        <v>240.79</v>
      </c>
      <c r="C91" s="24">
        <f t="shared" si="8"/>
        <v>3.0499999999999829</v>
      </c>
      <c r="D91" s="28" t="s">
        <v>188</v>
      </c>
      <c r="E91" s="25">
        <v>1.63</v>
      </c>
      <c r="F91" s="26">
        <f t="shared" si="9"/>
        <v>53.44262295081996</v>
      </c>
      <c r="G91" s="25">
        <v>0.17</v>
      </c>
      <c r="H91" s="90">
        <f t="shared" si="10"/>
        <v>5.5737704918033097</v>
      </c>
      <c r="I91" s="27"/>
    </row>
    <row r="92" spans="1:9" x14ac:dyDescent="0.25">
      <c r="A92" s="23">
        <f t="shared" si="11"/>
        <v>240.79</v>
      </c>
      <c r="B92" s="23">
        <v>242.32</v>
      </c>
      <c r="C92" s="24">
        <f t="shared" si="8"/>
        <v>1.5300000000000011</v>
      </c>
      <c r="D92" s="28" t="s">
        <v>188</v>
      </c>
      <c r="E92" s="25">
        <v>1.54</v>
      </c>
      <c r="F92" s="26">
        <f t="shared" si="9"/>
        <v>100.65359477124176</v>
      </c>
      <c r="G92" s="25">
        <v>0.94</v>
      </c>
      <c r="H92" s="90">
        <f t="shared" si="10"/>
        <v>61.437908496731971</v>
      </c>
      <c r="I92" s="27"/>
    </row>
    <row r="93" spans="1:9" x14ac:dyDescent="0.25">
      <c r="A93" s="23">
        <f t="shared" si="11"/>
        <v>242.32</v>
      </c>
      <c r="B93" s="23">
        <v>245.36</v>
      </c>
      <c r="C93" s="24">
        <f t="shared" si="8"/>
        <v>3.0400000000000205</v>
      </c>
      <c r="D93" s="28" t="s">
        <v>188</v>
      </c>
      <c r="E93" s="25">
        <v>2.76</v>
      </c>
      <c r="F93" s="26">
        <f t="shared" si="9"/>
        <v>90.789473684209909</v>
      </c>
      <c r="G93" s="25">
        <v>0.54</v>
      </c>
      <c r="H93" s="90">
        <f t="shared" si="10"/>
        <v>17.763157894736722</v>
      </c>
      <c r="I93" s="27"/>
    </row>
    <row r="94" spans="1:9" x14ac:dyDescent="0.25">
      <c r="A94" s="23">
        <f t="shared" si="11"/>
        <v>245.36</v>
      </c>
      <c r="B94" s="23">
        <v>246.89</v>
      </c>
      <c r="C94" s="24">
        <f t="shared" si="8"/>
        <v>1.5299999999999727</v>
      </c>
      <c r="D94" s="28" t="s">
        <v>188</v>
      </c>
      <c r="E94" s="25">
        <v>1.43</v>
      </c>
      <c r="F94" s="26">
        <f t="shared" si="9"/>
        <v>93.464052287583371</v>
      </c>
      <c r="G94" s="25">
        <v>0</v>
      </c>
      <c r="H94" s="90">
        <f t="shared" si="10"/>
        <v>0</v>
      </c>
      <c r="I94" s="27"/>
    </row>
    <row r="95" spans="1:9" x14ac:dyDescent="0.25">
      <c r="A95" s="23">
        <f t="shared" si="11"/>
        <v>246.89</v>
      </c>
      <c r="B95" s="23">
        <v>249.94</v>
      </c>
      <c r="C95" s="24">
        <f t="shared" si="8"/>
        <v>3.0500000000000114</v>
      </c>
      <c r="D95" s="28" t="s">
        <v>188</v>
      </c>
      <c r="E95" s="25">
        <v>2.77</v>
      </c>
      <c r="F95" s="26">
        <f t="shared" si="9"/>
        <v>90.8196721311472</v>
      </c>
      <c r="G95" s="25">
        <v>0.12</v>
      </c>
      <c r="H95" s="90">
        <f t="shared" si="10"/>
        <v>3.934426229508182</v>
      </c>
      <c r="I95" s="27"/>
    </row>
    <row r="96" spans="1:9" x14ac:dyDescent="0.25">
      <c r="A96" s="23">
        <f t="shared" si="11"/>
        <v>249.94</v>
      </c>
      <c r="B96" s="23">
        <v>252.98</v>
      </c>
      <c r="C96" s="24">
        <f t="shared" si="8"/>
        <v>3.039999999999992</v>
      </c>
      <c r="D96" s="28" t="s">
        <v>188</v>
      </c>
      <c r="E96" s="25">
        <v>2.0499999999999998</v>
      </c>
      <c r="F96" s="26">
        <f t="shared" si="9"/>
        <v>67.434210526315965</v>
      </c>
      <c r="G96" s="25">
        <v>0</v>
      </c>
      <c r="H96" s="90">
        <f t="shared" si="10"/>
        <v>0</v>
      </c>
      <c r="I96" s="27"/>
    </row>
    <row r="97" spans="1:9" x14ac:dyDescent="0.25">
      <c r="A97" s="23">
        <f t="shared" si="11"/>
        <v>252.98</v>
      </c>
      <c r="B97" s="23">
        <v>256.02999999999997</v>
      </c>
      <c r="C97" s="24">
        <f t="shared" si="8"/>
        <v>3.0499999999999829</v>
      </c>
      <c r="D97" s="28" t="s">
        <v>188</v>
      </c>
      <c r="E97" s="25">
        <v>2.78</v>
      </c>
      <c r="F97" s="26">
        <f t="shared" si="9"/>
        <v>91.147540983607058</v>
      </c>
      <c r="G97" s="25">
        <v>0.12</v>
      </c>
      <c r="H97" s="90">
        <f t="shared" si="10"/>
        <v>3.9344262295082184</v>
      </c>
      <c r="I97" s="27"/>
    </row>
    <row r="98" spans="1:9" x14ac:dyDescent="0.25">
      <c r="A98" s="23">
        <f t="shared" si="11"/>
        <v>256.02999999999997</v>
      </c>
      <c r="B98" s="23">
        <v>257.56</v>
      </c>
      <c r="C98" s="24">
        <f t="shared" si="8"/>
        <v>1.5300000000000296</v>
      </c>
      <c r="D98" s="28" t="s">
        <v>188</v>
      </c>
      <c r="E98" s="25">
        <v>1.56</v>
      </c>
      <c r="F98" s="26">
        <f t="shared" si="9"/>
        <v>101.96078431372354</v>
      </c>
      <c r="G98" s="25">
        <v>0.18</v>
      </c>
      <c r="H98" s="90">
        <f t="shared" si="10"/>
        <v>11.764705882352713</v>
      </c>
      <c r="I98" s="27"/>
    </row>
    <row r="99" spans="1:9" x14ac:dyDescent="0.25">
      <c r="A99" s="23">
        <f t="shared" si="11"/>
        <v>257.56</v>
      </c>
      <c r="B99" s="23">
        <v>260.60000000000002</v>
      </c>
      <c r="C99" s="24">
        <f t="shared" si="8"/>
        <v>3.0400000000000205</v>
      </c>
      <c r="D99" s="28" t="s">
        <v>188</v>
      </c>
      <c r="E99" s="25">
        <v>2.92</v>
      </c>
      <c r="F99" s="26">
        <f t="shared" si="9"/>
        <v>96.052631578946716</v>
      </c>
      <c r="G99" s="25">
        <v>0.22</v>
      </c>
      <c r="H99" s="90">
        <f t="shared" si="10"/>
        <v>7.2368421052631096</v>
      </c>
      <c r="I99" s="27"/>
    </row>
    <row r="100" spans="1:9" x14ac:dyDescent="0.25">
      <c r="A100" s="23">
        <f t="shared" si="11"/>
        <v>260.60000000000002</v>
      </c>
      <c r="B100" s="23">
        <v>263.64999999999998</v>
      </c>
      <c r="C100" s="24">
        <f t="shared" si="8"/>
        <v>3.0499999999999545</v>
      </c>
      <c r="D100" s="28" t="s">
        <v>489</v>
      </c>
      <c r="E100" s="25">
        <v>3</v>
      </c>
      <c r="F100" s="26">
        <f t="shared" si="9"/>
        <v>98.360655737706381</v>
      </c>
      <c r="G100" s="25">
        <v>0.1</v>
      </c>
      <c r="H100" s="90">
        <f t="shared" si="10"/>
        <v>3.2786885245902129</v>
      </c>
      <c r="I100" s="27"/>
    </row>
    <row r="101" spans="1:9" x14ac:dyDescent="0.25">
      <c r="A101" s="23">
        <f t="shared" si="11"/>
        <v>263.64999999999998</v>
      </c>
      <c r="B101" s="23">
        <v>266.7</v>
      </c>
      <c r="C101" s="24">
        <f t="shared" si="8"/>
        <v>3.0500000000000114</v>
      </c>
      <c r="D101" s="28" t="s">
        <v>188</v>
      </c>
      <c r="E101" s="25">
        <v>3.01</v>
      </c>
      <c r="F101" s="26">
        <f t="shared" si="9"/>
        <v>98.688524590163567</v>
      </c>
      <c r="G101" s="25">
        <v>0.22</v>
      </c>
      <c r="H101" s="90">
        <f t="shared" si="10"/>
        <v>7.2131147540983331</v>
      </c>
      <c r="I101" s="27"/>
    </row>
    <row r="102" spans="1:9" x14ac:dyDescent="0.25">
      <c r="A102" s="23">
        <f t="shared" si="11"/>
        <v>266.7</v>
      </c>
      <c r="B102" s="23">
        <v>268.22000000000003</v>
      </c>
      <c r="C102" s="24">
        <f t="shared" si="8"/>
        <v>1.5200000000000387</v>
      </c>
      <c r="D102" s="28" t="s">
        <v>188</v>
      </c>
      <c r="E102" s="25">
        <v>1.5</v>
      </c>
      <c r="F102" s="26">
        <f t="shared" si="9"/>
        <v>98.684210526313279</v>
      </c>
      <c r="G102" s="25">
        <v>0.23</v>
      </c>
      <c r="H102" s="90">
        <f t="shared" si="10"/>
        <v>15.131578947368038</v>
      </c>
      <c r="I102" s="27"/>
    </row>
    <row r="103" spans="1:9" x14ac:dyDescent="0.25">
      <c r="A103" s="23">
        <f t="shared" si="11"/>
        <v>268.22000000000003</v>
      </c>
      <c r="B103" s="23">
        <v>271.27</v>
      </c>
      <c r="C103" s="24">
        <f t="shared" si="8"/>
        <v>3.0499999999999545</v>
      </c>
      <c r="D103" s="28" t="s">
        <v>188</v>
      </c>
      <c r="E103" s="25">
        <v>3.02</v>
      </c>
      <c r="F103" s="26">
        <f t="shared" si="9"/>
        <v>99.016393442624434</v>
      </c>
      <c r="G103" s="25">
        <v>0</v>
      </c>
      <c r="H103" s="90">
        <f t="shared" si="10"/>
        <v>0</v>
      </c>
      <c r="I103" s="27"/>
    </row>
    <row r="104" spans="1:9" x14ac:dyDescent="0.25">
      <c r="A104" s="23">
        <f t="shared" si="11"/>
        <v>271.27</v>
      </c>
      <c r="B104" s="23">
        <v>272.8</v>
      </c>
      <c r="C104" s="24">
        <f t="shared" si="8"/>
        <v>1.5300000000000296</v>
      </c>
      <c r="D104" s="28" t="s">
        <v>188</v>
      </c>
      <c r="E104" s="25">
        <v>1.35</v>
      </c>
      <c r="F104" s="26">
        <f t="shared" si="9"/>
        <v>88.235294117645353</v>
      </c>
      <c r="G104" s="25">
        <v>0</v>
      </c>
      <c r="H104" s="90">
        <f t="shared" si="10"/>
        <v>0</v>
      </c>
      <c r="I104" s="27"/>
    </row>
    <row r="105" spans="1:9" x14ac:dyDescent="0.25">
      <c r="A105" s="23">
        <f t="shared" si="11"/>
        <v>272.8</v>
      </c>
      <c r="B105" s="23">
        <v>275.83999999999997</v>
      </c>
      <c r="C105" s="24">
        <f t="shared" si="8"/>
        <v>3.0399999999999636</v>
      </c>
      <c r="D105" s="28" t="s">
        <v>188</v>
      </c>
      <c r="E105" s="25">
        <v>3.08</v>
      </c>
      <c r="F105" s="26">
        <f t="shared" si="9"/>
        <v>101.31578947368543</v>
      </c>
      <c r="G105" s="25">
        <v>0.31</v>
      </c>
      <c r="H105" s="90">
        <f t="shared" si="10"/>
        <v>10.197368421052753</v>
      </c>
      <c r="I105" s="27"/>
    </row>
    <row r="106" spans="1:9" x14ac:dyDescent="0.25">
      <c r="A106" s="23">
        <f t="shared" si="11"/>
        <v>275.83999999999997</v>
      </c>
      <c r="B106" s="23">
        <v>278.89</v>
      </c>
      <c r="C106" s="24">
        <f t="shared" si="8"/>
        <v>3.0500000000000114</v>
      </c>
      <c r="D106" s="28" t="s">
        <v>189</v>
      </c>
      <c r="E106" s="25">
        <v>2.95</v>
      </c>
      <c r="F106" s="26">
        <f t="shared" si="9"/>
        <v>96.721311475409479</v>
      </c>
      <c r="G106" s="25">
        <v>0.36</v>
      </c>
      <c r="H106" s="90">
        <f t="shared" si="10"/>
        <v>11.803278688524546</v>
      </c>
      <c r="I106" s="27"/>
    </row>
    <row r="107" spans="1:9" x14ac:dyDescent="0.25">
      <c r="A107" s="23">
        <f t="shared" si="11"/>
        <v>278.89</v>
      </c>
      <c r="B107" s="23">
        <v>281.94</v>
      </c>
      <c r="C107" s="24">
        <f t="shared" si="8"/>
        <v>3.0500000000000114</v>
      </c>
      <c r="D107" s="28" t="s">
        <v>189</v>
      </c>
      <c r="E107" s="25">
        <v>3.06</v>
      </c>
      <c r="F107" s="26">
        <f t="shared" si="9"/>
        <v>100.32786885245864</v>
      </c>
      <c r="G107" s="25">
        <v>2.29</v>
      </c>
      <c r="H107" s="90">
        <f t="shared" si="10"/>
        <v>75.081967213114481</v>
      </c>
      <c r="I107" s="27"/>
    </row>
    <row r="108" spans="1:9" x14ac:dyDescent="0.25">
      <c r="A108" s="23">
        <f t="shared" si="11"/>
        <v>281.94</v>
      </c>
      <c r="B108" s="23">
        <v>284.99</v>
      </c>
      <c r="C108" s="24">
        <f t="shared" si="8"/>
        <v>3.0500000000000114</v>
      </c>
      <c r="D108" s="28" t="s">
        <v>189</v>
      </c>
      <c r="E108" s="25">
        <v>2.85</v>
      </c>
      <c r="F108" s="26">
        <f t="shared" si="9"/>
        <v>93.442622950819327</v>
      </c>
      <c r="G108" s="25">
        <v>2.23</v>
      </c>
      <c r="H108" s="90">
        <f t="shared" si="10"/>
        <v>73.114754098360379</v>
      </c>
      <c r="I108" s="27"/>
    </row>
    <row r="109" spans="1:9" x14ac:dyDescent="0.25">
      <c r="A109" s="23">
        <f t="shared" si="11"/>
        <v>284.99</v>
      </c>
      <c r="B109" s="23">
        <v>288.04000000000002</v>
      </c>
      <c r="C109" s="24">
        <f t="shared" si="8"/>
        <v>3.0500000000000114</v>
      </c>
      <c r="D109" s="28" t="s">
        <v>189</v>
      </c>
      <c r="E109" s="25">
        <v>3.1</v>
      </c>
      <c r="F109" s="26">
        <f t="shared" si="9"/>
        <v>101.63934426229471</v>
      </c>
      <c r="G109" s="25">
        <v>2.21</v>
      </c>
      <c r="H109" s="90">
        <f t="shared" si="10"/>
        <v>72.459016393442354</v>
      </c>
      <c r="I109" s="27"/>
    </row>
    <row r="110" spans="1:9" x14ac:dyDescent="0.25">
      <c r="A110" s="23">
        <f t="shared" si="11"/>
        <v>288.04000000000002</v>
      </c>
      <c r="B110" s="23">
        <v>291.08</v>
      </c>
      <c r="C110" s="24">
        <f t="shared" si="8"/>
        <v>3.0399999999999636</v>
      </c>
      <c r="D110" s="28" t="s">
        <v>189</v>
      </c>
      <c r="E110" s="25">
        <v>3.06</v>
      </c>
      <c r="F110" s="26">
        <f t="shared" si="9"/>
        <v>100.6578947368433</v>
      </c>
      <c r="G110" s="25">
        <v>2.68</v>
      </c>
      <c r="H110" s="90">
        <f t="shared" si="10"/>
        <v>88.157894736843161</v>
      </c>
      <c r="I110" s="27"/>
    </row>
    <row r="111" spans="1:9" x14ac:dyDescent="0.25">
      <c r="A111" s="23">
        <f t="shared" si="11"/>
        <v>291.08</v>
      </c>
      <c r="B111" s="23">
        <v>294.13</v>
      </c>
      <c r="C111" s="24">
        <f t="shared" si="8"/>
        <v>3.0500000000000114</v>
      </c>
      <c r="D111" s="28" t="s">
        <v>188</v>
      </c>
      <c r="E111" s="25">
        <v>3.05</v>
      </c>
      <c r="F111" s="26">
        <f t="shared" si="9"/>
        <v>99.999999999999616</v>
      </c>
      <c r="G111" s="25">
        <v>2.71</v>
      </c>
      <c r="H111" s="90">
        <f t="shared" si="10"/>
        <v>88.852459016393112</v>
      </c>
      <c r="I111" s="27"/>
    </row>
    <row r="112" spans="1:9" x14ac:dyDescent="0.25">
      <c r="A112" s="23">
        <f t="shared" si="11"/>
        <v>294.13</v>
      </c>
      <c r="B112" s="23">
        <v>297.18</v>
      </c>
      <c r="C112" s="24">
        <f t="shared" si="8"/>
        <v>3.0500000000000114</v>
      </c>
      <c r="D112" s="28" t="s">
        <v>189</v>
      </c>
      <c r="E112" s="25">
        <v>3.03</v>
      </c>
      <c r="F112" s="26">
        <f t="shared" si="9"/>
        <v>99.344262295081592</v>
      </c>
      <c r="G112" s="25">
        <v>2.61</v>
      </c>
      <c r="H112" s="90">
        <f t="shared" si="10"/>
        <v>85.573770491802961</v>
      </c>
      <c r="I112" s="27"/>
    </row>
    <row r="113" spans="1:9" x14ac:dyDescent="0.25">
      <c r="A113" s="23">
        <f t="shared" si="11"/>
        <v>297.18</v>
      </c>
      <c r="B113" s="23">
        <v>300.23</v>
      </c>
      <c r="C113" s="24">
        <f t="shared" si="8"/>
        <v>3.0500000000000114</v>
      </c>
      <c r="D113" s="28" t="s">
        <v>189</v>
      </c>
      <c r="E113" s="25">
        <v>3.06</v>
      </c>
      <c r="F113" s="26">
        <f t="shared" si="9"/>
        <v>100.32786885245864</v>
      </c>
      <c r="G113" s="25">
        <v>2.44</v>
      </c>
      <c r="H113" s="90">
        <f t="shared" si="10"/>
        <v>79.999999999999702</v>
      </c>
      <c r="I113" s="27"/>
    </row>
    <row r="114" spans="1:9" x14ac:dyDescent="0.25">
      <c r="A114" s="23">
        <f t="shared" si="11"/>
        <v>300.23</v>
      </c>
      <c r="B114" s="23">
        <v>303.27999999999997</v>
      </c>
      <c r="C114" s="24">
        <f t="shared" si="8"/>
        <v>3.0499999999999545</v>
      </c>
      <c r="D114" s="28" t="s">
        <v>189</v>
      </c>
      <c r="E114" s="25">
        <v>3.03</v>
      </c>
      <c r="F114" s="26">
        <f t="shared" si="9"/>
        <v>99.344262295083439</v>
      </c>
      <c r="G114" s="25">
        <v>2.85</v>
      </c>
      <c r="H114" s="90">
        <f t="shared" si="10"/>
        <v>93.442622950821061</v>
      </c>
      <c r="I114" s="27"/>
    </row>
    <row r="115" spans="1:9" x14ac:dyDescent="0.25">
      <c r="A115" s="23">
        <f t="shared" si="11"/>
        <v>303.27999999999997</v>
      </c>
      <c r="B115" s="23">
        <v>306.32</v>
      </c>
      <c r="C115" s="24">
        <f t="shared" si="8"/>
        <v>3.0400000000000205</v>
      </c>
      <c r="D115" s="28" t="s">
        <v>189</v>
      </c>
      <c r="E115" s="25">
        <v>3.04</v>
      </c>
      <c r="F115" s="26">
        <f t="shared" si="9"/>
        <v>99.999999999999318</v>
      </c>
      <c r="G115" s="25">
        <v>2.06</v>
      </c>
      <c r="H115" s="90">
        <f t="shared" si="10"/>
        <v>67.763157894736395</v>
      </c>
      <c r="I115" s="27"/>
    </row>
    <row r="116" spans="1:9" x14ac:dyDescent="0.25">
      <c r="A116" s="23">
        <f t="shared" si="11"/>
        <v>306.32</v>
      </c>
      <c r="B116" s="23">
        <v>309.36</v>
      </c>
      <c r="C116" s="24">
        <f t="shared" si="8"/>
        <v>3.0400000000000205</v>
      </c>
      <c r="D116" s="28" t="s">
        <v>188</v>
      </c>
      <c r="E116" s="25">
        <v>2.97</v>
      </c>
      <c r="F116" s="26">
        <f t="shared" si="9"/>
        <v>97.697368421051976</v>
      </c>
      <c r="G116" s="25">
        <v>2.31</v>
      </c>
      <c r="H116" s="90">
        <f t="shared" si="10"/>
        <v>75.986842105262653</v>
      </c>
      <c r="I116" s="27"/>
    </row>
    <row r="117" spans="1:9" x14ac:dyDescent="0.25">
      <c r="A117" s="23">
        <f t="shared" si="11"/>
        <v>309.36</v>
      </c>
      <c r="B117" s="23">
        <v>312.41000000000003</v>
      </c>
      <c r="C117" s="24">
        <f t="shared" si="8"/>
        <v>3.0500000000000114</v>
      </c>
      <c r="D117" s="28" t="s">
        <v>188</v>
      </c>
      <c r="E117" s="25">
        <v>3.07</v>
      </c>
      <c r="F117" s="26">
        <f t="shared" si="9"/>
        <v>100.65573770491764</v>
      </c>
      <c r="G117" s="25">
        <v>2.2599999999999998</v>
      </c>
      <c r="H117" s="90">
        <f t="shared" si="10"/>
        <v>74.098360655737423</v>
      </c>
      <c r="I117" s="27"/>
    </row>
    <row r="118" spans="1:9" x14ac:dyDescent="0.25">
      <c r="A118" s="23">
        <f t="shared" si="11"/>
        <v>312.41000000000003</v>
      </c>
      <c r="B118" s="23">
        <v>315.45</v>
      </c>
      <c r="C118" s="24">
        <f t="shared" si="8"/>
        <v>3.0399999999999636</v>
      </c>
      <c r="D118" s="28" t="s">
        <v>188</v>
      </c>
      <c r="E118" s="25">
        <v>3.04</v>
      </c>
      <c r="F118" s="26">
        <f t="shared" si="9"/>
        <v>100.00000000000119</v>
      </c>
      <c r="G118" s="25">
        <v>2.4500000000000002</v>
      </c>
      <c r="H118" s="90">
        <f t="shared" si="10"/>
        <v>80.592105263158871</v>
      </c>
      <c r="I118" s="27"/>
    </row>
    <row r="119" spans="1:9" x14ac:dyDescent="0.25">
      <c r="A119" s="23">
        <f t="shared" si="11"/>
        <v>315.45</v>
      </c>
      <c r="B119" s="23">
        <v>318.5</v>
      </c>
      <c r="C119" s="24">
        <f t="shared" si="8"/>
        <v>3.0500000000000114</v>
      </c>
      <c r="D119" s="28" t="s">
        <v>188</v>
      </c>
      <c r="E119" s="25">
        <v>2.95</v>
      </c>
      <c r="F119" s="26">
        <f t="shared" si="9"/>
        <v>96.721311475409479</v>
      </c>
      <c r="G119" s="25">
        <v>1.72</v>
      </c>
      <c r="H119" s="90">
        <f t="shared" si="10"/>
        <v>56.393442622950609</v>
      </c>
      <c r="I119" s="27"/>
    </row>
    <row r="120" spans="1:9" x14ac:dyDescent="0.25">
      <c r="A120" s="23">
        <f t="shared" si="11"/>
        <v>318.5</v>
      </c>
      <c r="B120" s="23">
        <v>321.54000000000002</v>
      </c>
      <c r="C120" s="24">
        <f t="shared" si="8"/>
        <v>3.0400000000000205</v>
      </c>
      <c r="D120" s="28" t="s">
        <v>188</v>
      </c>
      <c r="E120" s="25">
        <v>2.8</v>
      </c>
      <c r="F120" s="26">
        <f t="shared" si="9"/>
        <v>92.105263157894115</v>
      </c>
      <c r="G120" s="25">
        <v>1.27</v>
      </c>
      <c r="H120" s="90">
        <f t="shared" si="10"/>
        <v>41.776315789473408</v>
      </c>
      <c r="I120" s="27"/>
    </row>
    <row r="121" spans="1:9" x14ac:dyDescent="0.25">
      <c r="A121" s="23">
        <f t="shared" si="11"/>
        <v>321.54000000000002</v>
      </c>
      <c r="B121" s="23">
        <v>324.61</v>
      </c>
      <c r="C121" s="24">
        <f t="shared" si="8"/>
        <v>3.0699999999999932</v>
      </c>
      <c r="D121" s="28" t="s">
        <v>188</v>
      </c>
      <c r="E121" s="25">
        <v>3.1</v>
      </c>
      <c r="F121" s="26">
        <f t="shared" si="9"/>
        <v>100.97719869706863</v>
      </c>
      <c r="G121" s="25">
        <v>1.55</v>
      </c>
      <c r="H121" s="90">
        <f t="shared" si="10"/>
        <v>50.488599348534315</v>
      </c>
      <c r="I121" s="27"/>
    </row>
    <row r="122" spans="1:9" x14ac:dyDescent="0.25">
      <c r="A122" s="23">
        <f t="shared" si="11"/>
        <v>324.61</v>
      </c>
      <c r="B122" s="23">
        <v>327.66000000000003</v>
      </c>
      <c r="C122" s="24">
        <f t="shared" si="8"/>
        <v>3.0500000000000114</v>
      </c>
      <c r="D122" s="28" t="s">
        <v>189</v>
      </c>
      <c r="E122" s="25">
        <v>3.07</v>
      </c>
      <c r="F122" s="26">
        <f t="shared" si="9"/>
        <v>100.65573770491764</v>
      </c>
      <c r="G122" s="25">
        <v>1.37</v>
      </c>
      <c r="H122" s="90">
        <f t="shared" si="10"/>
        <v>44.918032786885078</v>
      </c>
      <c r="I122" s="27"/>
    </row>
    <row r="123" spans="1:9" x14ac:dyDescent="0.25">
      <c r="A123" s="23">
        <f t="shared" si="11"/>
        <v>327.66000000000003</v>
      </c>
      <c r="B123" s="23">
        <v>330.7</v>
      </c>
      <c r="C123" s="24">
        <f t="shared" si="8"/>
        <v>3.0399999999999636</v>
      </c>
      <c r="D123" s="28" t="s">
        <v>189</v>
      </c>
      <c r="E123" s="25">
        <v>3.05</v>
      </c>
      <c r="F123" s="26">
        <f t="shared" si="9"/>
        <v>100.32894736842223</v>
      </c>
      <c r="G123" s="25">
        <v>2.79</v>
      </c>
      <c r="H123" s="90">
        <f t="shared" si="10"/>
        <v>91.776315789474779</v>
      </c>
      <c r="I123" s="27"/>
    </row>
    <row r="124" spans="1:9" x14ac:dyDescent="0.25">
      <c r="A124" s="23">
        <f t="shared" si="11"/>
        <v>330.7</v>
      </c>
      <c r="B124" s="23">
        <v>333.75</v>
      </c>
      <c r="C124" s="24">
        <f t="shared" si="8"/>
        <v>3.0500000000000114</v>
      </c>
      <c r="D124" s="28" t="s">
        <v>189</v>
      </c>
      <c r="E124" s="25">
        <v>3.05</v>
      </c>
      <c r="F124" s="26">
        <f t="shared" si="9"/>
        <v>99.999999999999616</v>
      </c>
      <c r="G124" s="25">
        <v>2.88</v>
      </c>
      <c r="H124" s="90">
        <f t="shared" si="10"/>
        <v>94.426229508196371</v>
      </c>
      <c r="I124" s="27"/>
    </row>
    <row r="125" spans="1:9" x14ac:dyDescent="0.25">
      <c r="A125" s="23">
        <f t="shared" si="11"/>
        <v>333.75</v>
      </c>
      <c r="B125" s="23">
        <v>336.8</v>
      </c>
      <c r="C125" s="24">
        <f t="shared" si="8"/>
        <v>3.0500000000000114</v>
      </c>
      <c r="D125" s="28" t="s">
        <v>189</v>
      </c>
      <c r="E125" s="25">
        <v>3.06</v>
      </c>
      <c r="F125" s="26">
        <f t="shared" si="9"/>
        <v>100.32786885245864</v>
      </c>
      <c r="G125" s="25">
        <v>2.85</v>
      </c>
      <c r="H125" s="90">
        <f t="shared" si="10"/>
        <v>93.442622950819327</v>
      </c>
      <c r="I125" s="27"/>
    </row>
    <row r="126" spans="1:9" x14ac:dyDescent="0.25">
      <c r="A126" s="23">
        <f t="shared" si="11"/>
        <v>336.8</v>
      </c>
      <c r="B126" s="23">
        <v>339.85</v>
      </c>
      <c r="C126" s="24">
        <f t="shared" si="8"/>
        <v>3.0500000000000114</v>
      </c>
      <c r="D126" s="28" t="s">
        <v>189</v>
      </c>
      <c r="E126" s="25">
        <v>3.02</v>
      </c>
      <c r="F126" s="26">
        <f t="shared" si="9"/>
        <v>99.016393442622586</v>
      </c>
      <c r="G126" s="25">
        <v>2.34</v>
      </c>
      <c r="H126" s="90">
        <f t="shared" si="10"/>
        <v>76.72131147540955</v>
      </c>
      <c r="I126" s="27"/>
    </row>
    <row r="127" spans="1:9" x14ac:dyDescent="0.25">
      <c r="A127" s="23">
        <f t="shared" si="11"/>
        <v>339.85</v>
      </c>
      <c r="B127" s="23">
        <v>342.9</v>
      </c>
      <c r="C127" s="24">
        <f t="shared" si="8"/>
        <v>3.0499999999999545</v>
      </c>
      <c r="D127" s="28" t="s">
        <v>188</v>
      </c>
      <c r="E127" s="25">
        <v>3.04</v>
      </c>
      <c r="F127" s="26">
        <f t="shared" si="9"/>
        <v>99.672131147542473</v>
      </c>
      <c r="G127" s="25">
        <v>1.93</v>
      </c>
      <c r="H127" s="90">
        <f t="shared" si="10"/>
        <v>63.278688524591111</v>
      </c>
      <c r="I127" s="27"/>
    </row>
    <row r="128" spans="1:9" x14ac:dyDescent="0.25">
      <c r="A128" s="23">
        <f t="shared" si="11"/>
        <v>342.9</v>
      </c>
      <c r="B128" s="23">
        <v>345.95</v>
      </c>
      <c r="C128" s="24">
        <f t="shared" si="8"/>
        <v>3.0500000000000114</v>
      </c>
      <c r="D128" s="28" t="s">
        <v>489</v>
      </c>
      <c r="E128" s="25">
        <v>3.05</v>
      </c>
      <c r="F128" s="26">
        <f t="shared" si="9"/>
        <v>99.999999999999616</v>
      </c>
      <c r="G128" s="25">
        <v>2.0699999999999998</v>
      </c>
      <c r="H128" s="90">
        <f t="shared" si="10"/>
        <v>67.868852459016139</v>
      </c>
      <c r="I128" s="27"/>
    </row>
    <row r="129" spans="1:9" x14ac:dyDescent="0.25">
      <c r="A129" s="23">
        <f t="shared" si="11"/>
        <v>345.95</v>
      </c>
      <c r="B129" s="23">
        <v>348.99</v>
      </c>
      <c r="C129" s="24">
        <f t="shared" si="8"/>
        <v>3.0400000000000205</v>
      </c>
      <c r="D129" s="28" t="s">
        <v>189</v>
      </c>
      <c r="E129" s="25">
        <v>3</v>
      </c>
      <c r="F129" s="26">
        <f t="shared" si="9"/>
        <v>98.684210526315127</v>
      </c>
      <c r="G129" s="25">
        <v>1.82</v>
      </c>
      <c r="H129" s="90">
        <f t="shared" si="10"/>
        <v>59.868421052631184</v>
      </c>
      <c r="I129" s="27"/>
    </row>
    <row r="130" spans="1:9" x14ac:dyDescent="0.25">
      <c r="A130" s="23">
        <f t="shared" si="11"/>
        <v>348.99</v>
      </c>
      <c r="B130" s="23">
        <v>352.04</v>
      </c>
      <c r="C130" s="24">
        <f t="shared" si="8"/>
        <v>3.0500000000000114</v>
      </c>
      <c r="D130" s="28" t="s">
        <v>189</v>
      </c>
      <c r="E130" s="25">
        <v>3.05</v>
      </c>
      <c r="F130" s="26">
        <f t="shared" si="9"/>
        <v>99.999999999999616</v>
      </c>
      <c r="G130" s="25">
        <v>2.9</v>
      </c>
      <c r="H130" s="90">
        <f t="shared" si="10"/>
        <v>95.081967213114396</v>
      </c>
      <c r="I130" s="27"/>
    </row>
    <row r="131" spans="1:9" x14ac:dyDescent="0.25">
      <c r="A131" s="23">
        <f t="shared" si="11"/>
        <v>352.04</v>
      </c>
      <c r="B131" s="23">
        <v>355.09</v>
      </c>
      <c r="C131" s="24">
        <f t="shared" si="8"/>
        <v>3.0499999999999545</v>
      </c>
      <c r="D131" s="28" t="s">
        <v>188</v>
      </c>
      <c r="E131" s="25">
        <v>2.94</v>
      </c>
      <c r="F131" s="26">
        <f t="shared" si="9"/>
        <v>96.39344262295225</v>
      </c>
      <c r="G131" s="25">
        <v>2.19</v>
      </c>
      <c r="H131" s="90">
        <f t="shared" si="10"/>
        <v>71.803278688525666</v>
      </c>
      <c r="I131" s="27"/>
    </row>
    <row r="132" spans="1:9" x14ac:dyDescent="0.25">
      <c r="A132" s="23">
        <f t="shared" si="11"/>
        <v>355.09</v>
      </c>
      <c r="B132" s="23">
        <v>358.14</v>
      </c>
      <c r="C132" s="24">
        <f t="shared" si="8"/>
        <v>3.0500000000000114</v>
      </c>
      <c r="D132" s="28" t="s">
        <v>189</v>
      </c>
      <c r="E132" s="25">
        <v>3.06</v>
      </c>
      <c r="F132" s="26">
        <f t="shared" si="9"/>
        <v>100.32786885245864</v>
      </c>
      <c r="G132" s="25">
        <v>2.2400000000000002</v>
      </c>
      <c r="H132" s="90">
        <f t="shared" si="10"/>
        <v>73.442622950819398</v>
      </c>
      <c r="I132" s="27"/>
    </row>
    <row r="133" spans="1:9" x14ac:dyDescent="0.25">
      <c r="A133" s="23">
        <f t="shared" si="11"/>
        <v>358.14</v>
      </c>
      <c r="B133" s="23">
        <v>361.18</v>
      </c>
      <c r="C133" s="24">
        <f t="shared" ref="C133:C196" si="12">IF(B133="","",B133-A133)</f>
        <v>3.0400000000000205</v>
      </c>
      <c r="D133" s="28" t="s">
        <v>188</v>
      </c>
      <c r="E133" s="25">
        <v>3.01</v>
      </c>
      <c r="F133" s="26">
        <f t="shared" ref="F133:F196" si="13">IF(B133="","",(E133/C133)*100)</f>
        <v>99.013157894736167</v>
      </c>
      <c r="G133" s="25">
        <v>2.42</v>
      </c>
      <c r="H133" s="90">
        <f t="shared" ref="H133:H196" si="14">IF(B133="","",(G133/C133)*100)</f>
        <v>79.6052631578942</v>
      </c>
      <c r="I133" s="27"/>
    </row>
    <row r="134" spans="1:9" x14ac:dyDescent="0.25">
      <c r="A134" s="23">
        <f t="shared" ref="A134:A197" si="15">IF(B133="","",B133)</f>
        <v>361.18</v>
      </c>
      <c r="B134" s="23">
        <v>364.23</v>
      </c>
      <c r="C134" s="24">
        <f t="shared" si="12"/>
        <v>3.0500000000000114</v>
      </c>
      <c r="D134" s="28" t="s">
        <v>188</v>
      </c>
      <c r="E134" s="25">
        <v>2.92</v>
      </c>
      <c r="F134" s="26">
        <f t="shared" si="13"/>
        <v>95.737704918032435</v>
      </c>
      <c r="G134" s="25">
        <v>1.93</v>
      </c>
      <c r="H134" s="90">
        <f t="shared" si="14"/>
        <v>63.278688524589924</v>
      </c>
      <c r="I134" s="27"/>
    </row>
    <row r="135" spans="1:9" x14ac:dyDescent="0.25">
      <c r="A135" s="23">
        <f t="shared" si="15"/>
        <v>364.23</v>
      </c>
      <c r="B135" s="23">
        <v>367.28</v>
      </c>
      <c r="C135" s="24">
        <f t="shared" si="12"/>
        <v>3.0499999999999545</v>
      </c>
      <c r="D135" s="28" t="s">
        <v>189</v>
      </c>
      <c r="E135" s="25">
        <v>2.95</v>
      </c>
      <c r="F135" s="26">
        <f t="shared" si="13"/>
        <v>96.721311475411284</v>
      </c>
      <c r="G135" s="25">
        <v>1.6</v>
      </c>
      <c r="H135" s="90">
        <f t="shared" si="14"/>
        <v>52.459016393443406</v>
      </c>
      <c r="I135" s="27"/>
    </row>
    <row r="136" spans="1:9" x14ac:dyDescent="0.25">
      <c r="A136" s="23">
        <f t="shared" si="15"/>
        <v>367.28</v>
      </c>
      <c r="B136" s="23">
        <v>370.33</v>
      </c>
      <c r="C136" s="24">
        <f t="shared" si="12"/>
        <v>3.0500000000000114</v>
      </c>
      <c r="D136" s="28" t="s">
        <v>188</v>
      </c>
      <c r="E136" s="25">
        <v>2.96</v>
      </c>
      <c r="F136" s="26">
        <f t="shared" si="13"/>
        <v>97.049180327868484</v>
      </c>
      <c r="G136" s="25">
        <v>2.54</v>
      </c>
      <c r="H136" s="90">
        <f t="shared" si="14"/>
        <v>83.278688524589853</v>
      </c>
      <c r="I136" s="27"/>
    </row>
    <row r="137" spans="1:9" x14ac:dyDescent="0.25">
      <c r="A137" s="23">
        <f t="shared" si="15"/>
        <v>370.33</v>
      </c>
      <c r="B137" s="23">
        <v>373.38</v>
      </c>
      <c r="C137" s="24">
        <f t="shared" si="12"/>
        <v>3.0500000000000114</v>
      </c>
      <c r="D137" s="28" t="s">
        <v>188</v>
      </c>
      <c r="E137" s="25">
        <v>2.9</v>
      </c>
      <c r="F137" s="26">
        <f t="shared" si="13"/>
        <v>95.081967213114396</v>
      </c>
      <c r="G137" s="25">
        <v>1.63</v>
      </c>
      <c r="H137" s="90">
        <f t="shared" si="14"/>
        <v>53.442622950819477</v>
      </c>
      <c r="I137" s="27"/>
    </row>
    <row r="138" spans="1:9" x14ac:dyDescent="0.25">
      <c r="A138" s="23">
        <f t="shared" si="15"/>
        <v>373.38</v>
      </c>
      <c r="B138" s="23">
        <v>376.42</v>
      </c>
      <c r="C138" s="24">
        <f t="shared" si="12"/>
        <v>3.0400000000000205</v>
      </c>
      <c r="D138" s="28" t="s">
        <v>189</v>
      </c>
      <c r="E138" s="25">
        <v>3</v>
      </c>
      <c r="F138" s="26">
        <f t="shared" si="13"/>
        <v>98.684210526315127</v>
      </c>
      <c r="G138" s="25">
        <v>2.54</v>
      </c>
      <c r="H138" s="90">
        <f t="shared" si="14"/>
        <v>83.552631578946816</v>
      </c>
      <c r="I138" s="27"/>
    </row>
    <row r="139" spans="1:9" x14ac:dyDescent="0.25">
      <c r="A139" s="23">
        <f t="shared" si="15"/>
        <v>376.42</v>
      </c>
      <c r="B139" s="23">
        <v>379.47</v>
      </c>
      <c r="C139" s="24">
        <f t="shared" si="12"/>
        <v>3.0500000000000114</v>
      </c>
      <c r="D139" s="28" t="s">
        <v>189</v>
      </c>
      <c r="E139" s="25">
        <v>2.99</v>
      </c>
      <c r="F139" s="26">
        <f t="shared" si="13"/>
        <v>98.032786885245542</v>
      </c>
      <c r="G139" s="25">
        <v>2.39</v>
      </c>
      <c r="H139" s="90">
        <f t="shared" si="14"/>
        <v>78.360655737704633</v>
      </c>
      <c r="I139" s="27"/>
    </row>
    <row r="140" spans="1:9" x14ac:dyDescent="0.25">
      <c r="A140" s="23">
        <f t="shared" si="15"/>
        <v>379.47</v>
      </c>
      <c r="B140" s="23">
        <v>382.52</v>
      </c>
      <c r="C140" s="24">
        <f t="shared" si="12"/>
        <v>3.0499999999999545</v>
      </c>
      <c r="D140" s="28" t="s">
        <v>189</v>
      </c>
      <c r="E140" s="25">
        <v>3</v>
      </c>
      <c r="F140" s="26">
        <f t="shared" si="13"/>
        <v>98.360655737706381</v>
      </c>
      <c r="G140" s="25">
        <v>2.33</v>
      </c>
      <c r="H140" s="90">
        <f t="shared" si="14"/>
        <v>76.393442622951952</v>
      </c>
      <c r="I140" s="27"/>
    </row>
    <row r="141" spans="1:9" x14ac:dyDescent="0.25">
      <c r="A141" s="23">
        <f t="shared" si="15"/>
        <v>382.52</v>
      </c>
      <c r="B141" s="23">
        <v>385.57</v>
      </c>
      <c r="C141" s="24">
        <f t="shared" si="12"/>
        <v>3.0500000000000114</v>
      </c>
      <c r="D141" s="28" t="s">
        <v>188</v>
      </c>
      <c r="E141" s="25">
        <v>3.05</v>
      </c>
      <c r="F141" s="26">
        <f t="shared" si="13"/>
        <v>99.999999999999616</v>
      </c>
      <c r="G141" s="25">
        <v>2.21</v>
      </c>
      <c r="H141" s="90">
        <f t="shared" si="14"/>
        <v>72.459016393442354</v>
      </c>
      <c r="I141" s="27"/>
    </row>
    <row r="142" spans="1:9" x14ac:dyDescent="0.25">
      <c r="A142" s="23">
        <f t="shared" si="15"/>
        <v>385.57</v>
      </c>
      <c r="B142" s="23">
        <v>388.62</v>
      </c>
      <c r="C142" s="24">
        <f t="shared" si="12"/>
        <v>3.0500000000000114</v>
      </c>
      <c r="D142" s="28" t="s">
        <v>189</v>
      </c>
      <c r="E142" s="25">
        <v>3.03</v>
      </c>
      <c r="F142" s="26">
        <f t="shared" si="13"/>
        <v>99.344262295081592</v>
      </c>
      <c r="G142" s="25">
        <v>2.83</v>
      </c>
      <c r="H142" s="90">
        <f t="shared" si="14"/>
        <v>92.786885245901303</v>
      </c>
      <c r="I142" s="27"/>
    </row>
    <row r="143" spans="1:9" x14ac:dyDescent="0.25">
      <c r="A143" s="23">
        <f t="shared" si="15"/>
        <v>388.62</v>
      </c>
      <c r="B143" s="23">
        <v>391.66</v>
      </c>
      <c r="C143" s="24">
        <f t="shared" si="12"/>
        <v>3.0400000000000205</v>
      </c>
      <c r="D143" s="28" t="s">
        <v>189</v>
      </c>
      <c r="E143" s="25">
        <v>3.06</v>
      </c>
      <c r="F143" s="26">
        <f t="shared" si="13"/>
        <v>100.65789473684144</v>
      </c>
      <c r="G143" s="25">
        <v>2.27</v>
      </c>
      <c r="H143" s="90">
        <f t="shared" si="14"/>
        <v>74.671052631578448</v>
      </c>
      <c r="I143" s="27"/>
    </row>
    <row r="144" spans="1:9" x14ac:dyDescent="0.25">
      <c r="A144" s="23">
        <f t="shared" si="15"/>
        <v>391.66</v>
      </c>
      <c r="B144" s="23">
        <v>394.71</v>
      </c>
      <c r="C144" s="24">
        <f t="shared" si="12"/>
        <v>3.0499999999999545</v>
      </c>
      <c r="D144" s="28" t="s">
        <v>189</v>
      </c>
      <c r="E144" s="25">
        <v>3.03</v>
      </c>
      <c r="F144" s="26">
        <f t="shared" si="13"/>
        <v>99.344262295083439</v>
      </c>
      <c r="G144" s="25">
        <v>2.2799999999999998</v>
      </c>
      <c r="H144" s="90">
        <f t="shared" si="14"/>
        <v>74.754098360656855</v>
      </c>
      <c r="I144" s="27"/>
    </row>
    <row r="145" spans="1:9" x14ac:dyDescent="0.25">
      <c r="A145" s="23">
        <f t="shared" si="15"/>
        <v>394.71</v>
      </c>
      <c r="B145" s="23">
        <v>397.76</v>
      </c>
      <c r="C145" s="24">
        <f t="shared" si="12"/>
        <v>3.0500000000000114</v>
      </c>
      <c r="D145" s="28" t="s">
        <v>189</v>
      </c>
      <c r="E145" s="25">
        <v>3.03</v>
      </c>
      <c r="F145" s="26">
        <f t="shared" si="13"/>
        <v>99.344262295081592</v>
      </c>
      <c r="G145" s="25">
        <v>2.44</v>
      </c>
      <c r="H145" s="90">
        <f t="shared" si="14"/>
        <v>79.999999999999702</v>
      </c>
      <c r="I145" s="27"/>
    </row>
    <row r="146" spans="1:9" x14ac:dyDescent="0.25">
      <c r="A146" s="23">
        <f t="shared" si="15"/>
        <v>397.76</v>
      </c>
      <c r="B146" s="23">
        <v>400.81</v>
      </c>
      <c r="C146" s="24">
        <f t="shared" si="12"/>
        <v>3.0500000000000114</v>
      </c>
      <c r="D146" s="28" t="s">
        <v>188</v>
      </c>
      <c r="E146" s="25">
        <v>2.67</v>
      </c>
      <c r="F146" s="26">
        <f t="shared" si="13"/>
        <v>87.540983606557049</v>
      </c>
      <c r="G146" s="25">
        <v>1.91</v>
      </c>
      <c r="H146" s="90">
        <f t="shared" si="14"/>
        <v>62.6229508196719</v>
      </c>
      <c r="I146" s="27" t="s">
        <v>1011</v>
      </c>
    </row>
    <row r="147" spans="1:9" x14ac:dyDescent="0.25">
      <c r="A147" s="23">
        <f t="shared" si="15"/>
        <v>400.81</v>
      </c>
      <c r="B147" s="23">
        <v>403.85</v>
      </c>
      <c r="C147" s="24">
        <f t="shared" si="12"/>
        <v>3.0400000000000205</v>
      </c>
      <c r="D147" s="28" t="s">
        <v>188</v>
      </c>
      <c r="E147" s="25">
        <v>3.04</v>
      </c>
      <c r="F147" s="26">
        <f t="shared" si="13"/>
        <v>99.999999999999318</v>
      </c>
      <c r="G147" s="25">
        <v>1.56</v>
      </c>
      <c r="H147" s="90">
        <f t="shared" si="14"/>
        <v>51.315789473683871</v>
      </c>
      <c r="I147" s="27"/>
    </row>
    <row r="148" spans="1:9" x14ac:dyDescent="0.25">
      <c r="A148" s="23">
        <f t="shared" si="15"/>
        <v>403.85</v>
      </c>
      <c r="B148" s="23">
        <v>406.9</v>
      </c>
      <c r="C148" s="24">
        <f t="shared" si="12"/>
        <v>3.0499999999999545</v>
      </c>
      <c r="D148" s="28" t="s">
        <v>188</v>
      </c>
      <c r="E148" s="25">
        <v>3.04</v>
      </c>
      <c r="F148" s="26">
        <f t="shared" si="13"/>
        <v>99.672131147542473</v>
      </c>
      <c r="G148" s="25">
        <v>2.84</v>
      </c>
      <c r="H148" s="90">
        <f t="shared" si="14"/>
        <v>93.114754098362042</v>
      </c>
      <c r="I148" s="27"/>
    </row>
    <row r="149" spans="1:9" x14ac:dyDescent="0.25">
      <c r="A149" s="23">
        <f t="shared" si="15"/>
        <v>406.9</v>
      </c>
      <c r="B149" s="23">
        <v>409.95</v>
      </c>
      <c r="C149" s="24">
        <f t="shared" si="12"/>
        <v>3.0500000000000114</v>
      </c>
      <c r="D149" s="28" t="s">
        <v>188</v>
      </c>
      <c r="E149" s="25">
        <v>3.09</v>
      </c>
      <c r="F149" s="26">
        <f t="shared" si="13"/>
        <v>101.31147540983569</v>
      </c>
      <c r="G149" s="25">
        <v>2.66</v>
      </c>
      <c r="H149" s="90">
        <f t="shared" si="14"/>
        <v>87.213114754098044</v>
      </c>
      <c r="I149" s="27"/>
    </row>
    <row r="150" spans="1:9" x14ac:dyDescent="0.25">
      <c r="A150" s="23">
        <f t="shared" si="15"/>
        <v>409.95</v>
      </c>
      <c r="B150" s="23">
        <v>413</v>
      </c>
      <c r="C150" s="24">
        <f t="shared" si="12"/>
        <v>3.0500000000000114</v>
      </c>
      <c r="D150" s="28" t="s">
        <v>188</v>
      </c>
      <c r="E150" s="25">
        <v>3.02</v>
      </c>
      <c r="F150" s="26">
        <f t="shared" si="13"/>
        <v>99.016393442622586</v>
      </c>
      <c r="G150" s="25">
        <v>2.42</v>
      </c>
      <c r="H150" s="90">
        <f t="shared" si="14"/>
        <v>79.344262295081663</v>
      </c>
      <c r="I150" s="27"/>
    </row>
    <row r="151" spans="1:9" x14ac:dyDescent="0.25">
      <c r="A151" s="23">
        <f t="shared" si="15"/>
        <v>413</v>
      </c>
      <c r="B151" s="23">
        <v>416.05</v>
      </c>
      <c r="C151" s="24">
        <f t="shared" si="12"/>
        <v>3.0500000000000114</v>
      </c>
      <c r="D151" s="28" t="s">
        <v>189</v>
      </c>
      <c r="E151" s="25">
        <v>2.99</v>
      </c>
      <c r="F151" s="26">
        <f t="shared" si="13"/>
        <v>98.032786885245542</v>
      </c>
      <c r="G151" s="25">
        <v>1.68</v>
      </c>
      <c r="H151" s="90">
        <f t="shared" si="14"/>
        <v>55.081967213114545</v>
      </c>
      <c r="I151" s="27"/>
    </row>
    <row r="152" spans="1:9" x14ac:dyDescent="0.25">
      <c r="A152" s="23">
        <f t="shared" si="15"/>
        <v>416.05</v>
      </c>
      <c r="B152" s="23">
        <v>419.1</v>
      </c>
      <c r="C152" s="24">
        <f t="shared" si="12"/>
        <v>3.0500000000000114</v>
      </c>
      <c r="D152" s="28" t="s">
        <v>189</v>
      </c>
      <c r="E152" s="25">
        <v>3.02</v>
      </c>
      <c r="F152" s="26">
        <f t="shared" si="13"/>
        <v>99.016393442622586</v>
      </c>
      <c r="G152" s="25">
        <v>2.75</v>
      </c>
      <c r="H152" s="90">
        <f t="shared" si="14"/>
        <v>90.163934426229176</v>
      </c>
      <c r="I152" s="27"/>
    </row>
    <row r="153" spans="1:9" x14ac:dyDescent="0.25">
      <c r="A153" s="23">
        <f t="shared" si="15"/>
        <v>419.1</v>
      </c>
      <c r="B153" s="23">
        <v>422.14</v>
      </c>
      <c r="C153" s="24">
        <f t="shared" si="12"/>
        <v>3.0399999999999636</v>
      </c>
      <c r="D153" s="28" t="s">
        <v>188</v>
      </c>
      <c r="E153" s="25">
        <v>3.03</v>
      </c>
      <c r="F153" s="26">
        <f t="shared" si="13"/>
        <v>99.671052631580139</v>
      </c>
      <c r="G153" s="25">
        <v>2.09</v>
      </c>
      <c r="H153" s="90">
        <f t="shared" si="14"/>
        <v>68.750000000000824</v>
      </c>
      <c r="I153" s="27"/>
    </row>
    <row r="154" spans="1:9" x14ac:dyDescent="0.25">
      <c r="A154" s="23">
        <f t="shared" si="15"/>
        <v>422.14</v>
      </c>
      <c r="B154" s="23">
        <v>425.19</v>
      </c>
      <c r="C154" s="24">
        <f t="shared" si="12"/>
        <v>3.0500000000000114</v>
      </c>
      <c r="D154" s="28" t="s">
        <v>188</v>
      </c>
      <c r="E154" s="25">
        <v>3.03</v>
      </c>
      <c r="F154" s="26">
        <f t="shared" si="13"/>
        <v>99.344262295081592</v>
      </c>
      <c r="G154" s="25">
        <v>2.14</v>
      </c>
      <c r="H154" s="90">
        <f t="shared" si="14"/>
        <v>70.163934426229247</v>
      </c>
      <c r="I154" s="27"/>
    </row>
    <row r="155" spans="1:9" x14ac:dyDescent="0.25">
      <c r="A155" s="23">
        <f t="shared" si="15"/>
        <v>425.19</v>
      </c>
      <c r="B155" s="23">
        <v>428.24</v>
      </c>
      <c r="C155" s="24">
        <f t="shared" si="12"/>
        <v>3.0500000000000114</v>
      </c>
      <c r="D155" s="28" t="s">
        <v>189</v>
      </c>
      <c r="E155" s="25">
        <v>3.04</v>
      </c>
      <c r="F155" s="26">
        <f t="shared" si="13"/>
        <v>99.672131147540611</v>
      </c>
      <c r="G155" s="25">
        <v>1.42</v>
      </c>
      <c r="H155" s="90">
        <f t="shared" si="14"/>
        <v>46.557377049180154</v>
      </c>
      <c r="I155" s="27"/>
    </row>
    <row r="156" spans="1:9" x14ac:dyDescent="0.25">
      <c r="A156" s="23">
        <f t="shared" si="15"/>
        <v>428.24</v>
      </c>
      <c r="B156" s="23">
        <v>431.29</v>
      </c>
      <c r="C156" s="24">
        <f t="shared" si="12"/>
        <v>3.0500000000000114</v>
      </c>
      <c r="D156" s="28" t="s">
        <v>188</v>
      </c>
      <c r="E156" s="25">
        <v>2.98</v>
      </c>
      <c r="F156" s="26">
        <f t="shared" si="13"/>
        <v>97.704918032786523</v>
      </c>
      <c r="G156" s="25">
        <v>1.96</v>
      </c>
      <c r="H156" s="90">
        <f t="shared" si="14"/>
        <v>64.262295081966968</v>
      </c>
      <c r="I156" s="27"/>
    </row>
    <row r="157" spans="1:9" x14ac:dyDescent="0.25">
      <c r="A157" s="23">
        <f t="shared" si="15"/>
        <v>431.29</v>
      </c>
      <c r="B157" s="23">
        <v>434.34</v>
      </c>
      <c r="C157" s="24">
        <f t="shared" si="12"/>
        <v>3.0499999999999545</v>
      </c>
      <c r="D157" s="28" t="s">
        <v>189</v>
      </c>
      <c r="E157" s="25">
        <v>3.06</v>
      </c>
      <c r="F157" s="26">
        <f t="shared" si="13"/>
        <v>100.32786885246053</v>
      </c>
      <c r="G157" s="25">
        <v>1.06</v>
      </c>
      <c r="H157" s="90">
        <f t="shared" si="14"/>
        <v>34.754098360656258</v>
      </c>
      <c r="I157" s="27"/>
    </row>
    <row r="158" spans="1:9" x14ac:dyDescent="0.25">
      <c r="A158" s="23">
        <f t="shared" si="15"/>
        <v>434.34</v>
      </c>
      <c r="B158" s="23">
        <v>437.38</v>
      </c>
      <c r="C158" s="24">
        <f t="shared" si="12"/>
        <v>3.0400000000000205</v>
      </c>
      <c r="D158" s="28" t="s">
        <v>188</v>
      </c>
      <c r="E158" s="25">
        <v>2.86</v>
      </c>
      <c r="F158" s="26">
        <f t="shared" si="13"/>
        <v>94.078947368420415</v>
      </c>
      <c r="G158" s="25">
        <v>0.49</v>
      </c>
      <c r="H158" s="90">
        <f t="shared" si="14"/>
        <v>16.118421052631472</v>
      </c>
      <c r="I158" s="27"/>
    </row>
    <row r="159" spans="1:9" x14ac:dyDescent="0.25">
      <c r="A159" s="23">
        <f t="shared" si="15"/>
        <v>437.38</v>
      </c>
      <c r="B159" s="23">
        <v>440.43</v>
      </c>
      <c r="C159" s="24">
        <f t="shared" si="12"/>
        <v>3.0500000000000114</v>
      </c>
      <c r="D159" s="28" t="s">
        <v>189</v>
      </c>
      <c r="E159" s="25">
        <v>3.05</v>
      </c>
      <c r="F159" s="26">
        <f t="shared" si="13"/>
        <v>99.999999999999616</v>
      </c>
      <c r="G159" s="25">
        <v>1.0900000000000001</v>
      </c>
      <c r="H159" s="90">
        <f t="shared" si="14"/>
        <v>35.737704918032662</v>
      </c>
      <c r="I159" s="27"/>
    </row>
    <row r="160" spans="1:9" x14ac:dyDescent="0.25">
      <c r="A160" s="23">
        <f t="shared" si="15"/>
        <v>440.43</v>
      </c>
      <c r="B160" s="23">
        <v>443.48</v>
      </c>
      <c r="C160" s="24">
        <f t="shared" si="12"/>
        <v>3.0500000000000114</v>
      </c>
      <c r="D160" s="28" t="s">
        <v>189</v>
      </c>
      <c r="E160" s="25">
        <v>3.05</v>
      </c>
      <c r="F160" s="26">
        <f t="shared" si="13"/>
        <v>99.999999999999616</v>
      </c>
      <c r="G160" s="25">
        <v>1.17</v>
      </c>
      <c r="H160" s="90">
        <f t="shared" si="14"/>
        <v>38.360655737704775</v>
      </c>
      <c r="I160" s="27"/>
    </row>
    <row r="161" spans="1:9" x14ac:dyDescent="0.25">
      <c r="A161" s="23">
        <f t="shared" si="15"/>
        <v>443.48</v>
      </c>
      <c r="B161" s="23">
        <v>446.53</v>
      </c>
      <c r="C161" s="24">
        <f t="shared" si="12"/>
        <v>3.0499999999999545</v>
      </c>
      <c r="D161" s="28" t="s">
        <v>189</v>
      </c>
      <c r="E161" s="25">
        <v>3.05</v>
      </c>
      <c r="F161" s="26">
        <f t="shared" si="13"/>
        <v>100.00000000000149</v>
      </c>
      <c r="G161" s="25">
        <v>2.4900000000000002</v>
      </c>
      <c r="H161" s="90">
        <f t="shared" si="14"/>
        <v>81.639344262296305</v>
      </c>
      <c r="I161" s="27"/>
    </row>
    <row r="162" spans="1:9" x14ac:dyDescent="0.25">
      <c r="A162" s="23">
        <f t="shared" si="15"/>
        <v>446.53</v>
      </c>
      <c r="B162" s="23">
        <v>449.58</v>
      </c>
      <c r="C162" s="24">
        <f t="shared" si="12"/>
        <v>3.0500000000000114</v>
      </c>
      <c r="D162" s="28" t="s">
        <v>188</v>
      </c>
      <c r="E162" s="25">
        <v>3.05</v>
      </c>
      <c r="F162" s="26">
        <f t="shared" si="13"/>
        <v>99.999999999999616</v>
      </c>
      <c r="G162" s="25">
        <v>1.72</v>
      </c>
      <c r="H162" s="90">
        <f t="shared" si="14"/>
        <v>56.393442622950609</v>
      </c>
      <c r="I162" s="27"/>
    </row>
    <row r="163" spans="1:9" x14ac:dyDescent="0.25">
      <c r="A163" s="23">
        <f t="shared" si="15"/>
        <v>449.58</v>
      </c>
      <c r="B163" s="23">
        <v>452.62</v>
      </c>
      <c r="C163" s="24">
        <f t="shared" si="12"/>
        <v>3.0400000000000205</v>
      </c>
      <c r="D163" s="28" t="s">
        <v>189</v>
      </c>
      <c r="E163" s="25">
        <v>3.05</v>
      </c>
      <c r="F163" s="26">
        <f t="shared" si="13"/>
        <v>100.32894736842037</v>
      </c>
      <c r="G163" s="25">
        <v>1.92</v>
      </c>
      <c r="H163" s="90">
        <f t="shared" si="14"/>
        <v>63.157894736841683</v>
      </c>
      <c r="I163" s="27"/>
    </row>
    <row r="164" spans="1:9" x14ac:dyDescent="0.25">
      <c r="A164" s="23">
        <f t="shared" si="15"/>
        <v>452.62</v>
      </c>
      <c r="B164" s="23">
        <v>455.67</v>
      </c>
      <c r="C164" s="24">
        <f t="shared" si="12"/>
        <v>3.0500000000000114</v>
      </c>
      <c r="D164" s="28" t="s">
        <v>189</v>
      </c>
      <c r="E164" s="25">
        <v>3.05</v>
      </c>
      <c r="F164" s="26">
        <f t="shared" si="13"/>
        <v>99.999999999999616</v>
      </c>
      <c r="G164" s="25">
        <v>1.6</v>
      </c>
      <c r="H164" s="90">
        <f t="shared" si="14"/>
        <v>52.459016393442425</v>
      </c>
      <c r="I164" s="27"/>
    </row>
    <row r="165" spans="1:9" x14ac:dyDescent="0.25">
      <c r="A165" s="23">
        <f t="shared" si="15"/>
        <v>455.67</v>
      </c>
      <c r="B165" s="23">
        <v>458.72</v>
      </c>
      <c r="C165" s="24">
        <f t="shared" si="12"/>
        <v>3.0500000000000114</v>
      </c>
      <c r="D165" s="28" t="s">
        <v>189</v>
      </c>
      <c r="E165" s="25">
        <v>3.05</v>
      </c>
      <c r="F165" s="26">
        <f t="shared" si="13"/>
        <v>99.999999999999616</v>
      </c>
      <c r="G165" s="25">
        <v>2</v>
      </c>
      <c r="H165" s="90">
        <f t="shared" si="14"/>
        <v>65.573770491803032</v>
      </c>
      <c r="I165" s="27"/>
    </row>
    <row r="166" spans="1:9" x14ac:dyDescent="0.25">
      <c r="A166" s="23">
        <f t="shared" si="15"/>
        <v>458.72</v>
      </c>
      <c r="B166" s="23">
        <v>461.77</v>
      </c>
      <c r="C166" s="24">
        <f t="shared" si="12"/>
        <v>3.0499999999999545</v>
      </c>
      <c r="D166" s="28" t="s">
        <v>188</v>
      </c>
      <c r="E166" s="25">
        <v>3.05</v>
      </c>
      <c r="F166" s="26">
        <f t="shared" si="13"/>
        <v>100.00000000000149</v>
      </c>
      <c r="G166" s="25">
        <v>2.2000000000000002</v>
      </c>
      <c r="H166" s="90">
        <f t="shared" si="14"/>
        <v>72.131147540984685</v>
      </c>
      <c r="I166" s="27"/>
    </row>
    <row r="167" spans="1:9" x14ac:dyDescent="0.25">
      <c r="A167" s="23">
        <f t="shared" si="15"/>
        <v>461.77</v>
      </c>
      <c r="B167" s="23">
        <v>464.82</v>
      </c>
      <c r="C167" s="24">
        <f t="shared" si="12"/>
        <v>3.0500000000000114</v>
      </c>
      <c r="D167" s="28" t="s">
        <v>189</v>
      </c>
      <c r="E167" s="25">
        <v>3.05</v>
      </c>
      <c r="F167" s="26">
        <f t="shared" si="13"/>
        <v>99.999999999999616</v>
      </c>
      <c r="G167" s="25">
        <v>2.33</v>
      </c>
      <c r="H167" s="90">
        <f t="shared" si="14"/>
        <v>76.393442622950531</v>
      </c>
      <c r="I167" s="27"/>
    </row>
    <row r="168" spans="1:9" x14ac:dyDescent="0.25">
      <c r="A168" s="23">
        <f t="shared" si="15"/>
        <v>464.82</v>
      </c>
      <c r="B168" s="23">
        <v>467.86</v>
      </c>
      <c r="C168" s="24">
        <f t="shared" si="12"/>
        <v>3.0400000000000205</v>
      </c>
      <c r="D168" s="28" t="s">
        <v>189</v>
      </c>
      <c r="E168" s="25">
        <v>3.04</v>
      </c>
      <c r="F168" s="26">
        <f t="shared" si="13"/>
        <v>99.999999999999318</v>
      </c>
      <c r="G168" s="25">
        <v>2.15</v>
      </c>
      <c r="H168" s="90">
        <f t="shared" si="14"/>
        <v>70.723684210525846</v>
      </c>
      <c r="I168" s="27"/>
    </row>
    <row r="169" spans="1:9" x14ac:dyDescent="0.25">
      <c r="A169" s="23">
        <f t="shared" si="15"/>
        <v>467.86</v>
      </c>
      <c r="B169" s="23">
        <v>470.91</v>
      </c>
      <c r="C169" s="24">
        <f t="shared" si="12"/>
        <v>3.0500000000000114</v>
      </c>
      <c r="D169" s="28" t="s">
        <v>189</v>
      </c>
      <c r="E169" s="25">
        <v>3.04</v>
      </c>
      <c r="F169" s="26">
        <f t="shared" si="13"/>
        <v>99.672131147540611</v>
      </c>
      <c r="G169" s="25">
        <v>2.73</v>
      </c>
      <c r="H169" s="90">
        <f t="shared" si="14"/>
        <v>89.508196721311137</v>
      </c>
      <c r="I169" s="27"/>
    </row>
    <row r="170" spans="1:9" x14ac:dyDescent="0.25">
      <c r="A170" s="23">
        <f t="shared" si="15"/>
        <v>470.91</v>
      </c>
      <c r="B170" s="23">
        <v>473.96</v>
      </c>
      <c r="C170" s="24">
        <f t="shared" si="12"/>
        <v>3.0499999999999545</v>
      </c>
      <c r="D170" s="28" t="s">
        <v>188</v>
      </c>
      <c r="E170" s="25">
        <v>3.05</v>
      </c>
      <c r="F170" s="26">
        <f t="shared" si="13"/>
        <v>100.00000000000149</v>
      </c>
      <c r="G170" s="25">
        <v>1.8</v>
      </c>
      <c r="H170" s="90">
        <f t="shared" si="14"/>
        <v>59.01639344262383</v>
      </c>
      <c r="I170" s="27"/>
    </row>
    <row r="171" spans="1:9" x14ac:dyDescent="0.25">
      <c r="A171" s="23">
        <f t="shared" si="15"/>
        <v>473.96</v>
      </c>
      <c r="B171" s="23">
        <v>477.01</v>
      </c>
      <c r="C171" s="24">
        <f t="shared" si="12"/>
        <v>3.0500000000000114</v>
      </c>
      <c r="D171" s="28" t="s">
        <v>189</v>
      </c>
      <c r="E171" s="25">
        <v>3.05</v>
      </c>
      <c r="F171" s="26">
        <f t="shared" si="13"/>
        <v>99.999999999999616</v>
      </c>
      <c r="G171" s="25">
        <v>1.81</v>
      </c>
      <c r="H171" s="90">
        <f t="shared" si="14"/>
        <v>59.344262295081748</v>
      </c>
      <c r="I171" s="27"/>
    </row>
    <row r="172" spans="1:9" x14ac:dyDescent="0.25">
      <c r="A172" s="23">
        <f t="shared" si="15"/>
        <v>477.01</v>
      </c>
      <c r="B172" s="23">
        <v>480.06</v>
      </c>
      <c r="C172" s="24">
        <f t="shared" si="12"/>
        <v>3.0500000000000114</v>
      </c>
      <c r="D172" s="28" t="s">
        <v>188</v>
      </c>
      <c r="E172" s="25">
        <v>3.05</v>
      </c>
      <c r="F172" s="26">
        <f t="shared" si="13"/>
        <v>99.999999999999616</v>
      </c>
      <c r="G172" s="25">
        <v>1.73</v>
      </c>
      <c r="H172" s="90">
        <f t="shared" si="14"/>
        <v>56.721311475409621</v>
      </c>
      <c r="I172" s="27"/>
    </row>
    <row r="173" spans="1:9" x14ac:dyDescent="0.25">
      <c r="A173" s="23">
        <f t="shared" si="15"/>
        <v>480.06</v>
      </c>
      <c r="B173" s="23">
        <v>483.11</v>
      </c>
      <c r="C173" s="24">
        <f t="shared" si="12"/>
        <v>3.0500000000000114</v>
      </c>
      <c r="D173" s="28" t="s">
        <v>189</v>
      </c>
      <c r="E173" s="25">
        <v>3.05</v>
      </c>
      <c r="F173" s="26">
        <f t="shared" si="13"/>
        <v>99.999999999999616</v>
      </c>
      <c r="G173" s="25">
        <v>0.75</v>
      </c>
      <c r="H173" s="90">
        <f t="shared" si="14"/>
        <v>24.590163934426137</v>
      </c>
      <c r="I173" s="27"/>
    </row>
    <row r="174" spans="1:9" x14ac:dyDescent="0.25">
      <c r="A174" s="23">
        <f t="shared" si="15"/>
        <v>483.11</v>
      </c>
      <c r="B174" s="23">
        <v>486.15</v>
      </c>
      <c r="C174" s="24">
        <f t="shared" si="12"/>
        <v>3.0399999999999636</v>
      </c>
      <c r="D174" s="28" t="s">
        <v>189</v>
      </c>
      <c r="E174" s="25">
        <v>3.04</v>
      </c>
      <c r="F174" s="26">
        <f t="shared" si="13"/>
        <v>100.00000000000119</v>
      </c>
      <c r="G174" s="25">
        <v>1.77</v>
      </c>
      <c r="H174" s="90">
        <f t="shared" si="14"/>
        <v>58.223684210527018</v>
      </c>
      <c r="I174" s="27"/>
    </row>
    <row r="175" spans="1:9" x14ac:dyDescent="0.25">
      <c r="A175" s="23">
        <f t="shared" si="15"/>
        <v>486.15</v>
      </c>
      <c r="B175" s="23">
        <v>489.2</v>
      </c>
      <c r="C175" s="24">
        <f t="shared" si="12"/>
        <v>3.0500000000000114</v>
      </c>
      <c r="D175" s="28" t="s">
        <v>189</v>
      </c>
      <c r="E175" s="25">
        <v>3.05</v>
      </c>
      <c r="F175" s="26">
        <f t="shared" si="13"/>
        <v>99.999999999999616</v>
      </c>
      <c r="G175" s="25">
        <v>1.56</v>
      </c>
      <c r="H175" s="90">
        <f t="shared" si="14"/>
        <v>51.147540983606362</v>
      </c>
      <c r="I175" s="27"/>
    </row>
    <row r="176" spans="1:9" x14ac:dyDescent="0.25">
      <c r="A176" s="23">
        <f t="shared" si="15"/>
        <v>489.2</v>
      </c>
      <c r="B176" s="23">
        <v>492.25</v>
      </c>
      <c r="C176" s="24">
        <f t="shared" si="12"/>
        <v>3.0500000000000114</v>
      </c>
      <c r="D176" s="28" t="s">
        <v>189</v>
      </c>
      <c r="E176" s="25">
        <v>3.05</v>
      </c>
      <c r="F176" s="26">
        <f t="shared" si="13"/>
        <v>99.999999999999616</v>
      </c>
      <c r="G176" s="25">
        <v>1.31</v>
      </c>
      <c r="H176" s="90">
        <f t="shared" si="14"/>
        <v>42.95081967213099</v>
      </c>
      <c r="I176" s="27"/>
    </row>
    <row r="177" spans="1:9" x14ac:dyDescent="0.25">
      <c r="A177" s="23">
        <f t="shared" si="15"/>
        <v>492.25</v>
      </c>
      <c r="B177" s="23">
        <v>495.3</v>
      </c>
      <c r="C177" s="24">
        <f t="shared" si="12"/>
        <v>3.0500000000000114</v>
      </c>
      <c r="D177" s="28" t="s">
        <v>188</v>
      </c>
      <c r="E177" s="25">
        <v>3.03</v>
      </c>
      <c r="F177" s="26">
        <f t="shared" si="13"/>
        <v>99.344262295081592</v>
      </c>
      <c r="G177" s="25">
        <v>2.34</v>
      </c>
      <c r="H177" s="90">
        <f t="shared" si="14"/>
        <v>76.72131147540955</v>
      </c>
      <c r="I177" s="27"/>
    </row>
    <row r="178" spans="1:9" x14ac:dyDescent="0.25">
      <c r="A178" s="23">
        <f t="shared" si="15"/>
        <v>495.3</v>
      </c>
      <c r="B178" s="23">
        <v>498.34</v>
      </c>
      <c r="C178" s="24">
        <f t="shared" si="12"/>
        <v>3.0399999999999636</v>
      </c>
      <c r="D178" s="28" t="s">
        <v>189</v>
      </c>
      <c r="E178" s="25">
        <v>3.05</v>
      </c>
      <c r="F178" s="26">
        <f t="shared" si="13"/>
        <v>100.32894736842223</v>
      </c>
      <c r="G178" s="25">
        <v>2.04</v>
      </c>
      <c r="H178" s="90">
        <f t="shared" si="14"/>
        <v>67.10526315789555</v>
      </c>
      <c r="I178" s="27"/>
    </row>
    <row r="179" spans="1:9" x14ac:dyDescent="0.25">
      <c r="A179" s="23">
        <f t="shared" si="15"/>
        <v>498.34</v>
      </c>
      <c r="B179" s="23">
        <v>501.39</v>
      </c>
      <c r="C179" s="24">
        <f t="shared" si="12"/>
        <v>3.0500000000000114</v>
      </c>
      <c r="D179" s="28" t="s">
        <v>188</v>
      </c>
      <c r="E179" s="25">
        <v>3.05</v>
      </c>
      <c r="F179" s="26">
        <f t="shared" si="13"/>
        <v>99.999999999999616</v>
      </c>
      <c r="G179" s="25">
        <v>2.39</v>
      </c>
      <c r="H179" s="90">
        <f t="shared" si="14"/>
        <v>78.360655737704633</v>
      </c>
      <c r="I179" s="27"/>
    </row>
    <row r="180" spans="1:9" x14ac:dyDescent="0.25">
      <c r="A180" s="23">
        <f t="shared" si="15"/>
        <v>501.39</v>
      </c>
      <c r="B180" s="23">
        <v>504.44</v>
      </c>
      <c r="C180" s="24">
        <f t="shared" si="12"/>
        <v>3.0500000000000114</v>
      </c>
      <c r="D180" s="28" t="s">
        <v>188</v>
      </c>
      <c r="E180" s="25">
        <v>3.05</v>
      </c>
      <c r="F180" s="26">
        <f t="shared" si="13"/>
        <v>99.999999999999616</v>
      </c>
      <c r="G180" s="25">
        <v>1.97</v>
      </c>
      <c r="H180" s="90">
        <f t="shared" si="14"/>
        <v>64.590163934425988</v>
      </c>
      <c r="I180" s="27"/>
    </row>
    <row r="181" spans="1:9" x14ac:dyDescent="0.25">
      <c r="A181" s="23">
        <f t="shared" si="15"/>
        <v>504.44</v>
      </c>
      <c r="B181" s="23">
        <v>507.49</v>
      </c>
      <c r="C181" s="24">
        <f t="shared" si="12"/>
        <v>3.0500000000000114</v>
      </c>
      <c r="D181" s="28" t="s">
        <v>188</v>
      </c>
      <c r="E181" s="25">
        <v>3.05</v>
      </c>
      <c r="F181" s="26">
        <f t="shared" si="13"/>
        <v>99.999999999999616</v>
      </c>
      <c r="G181" s="25">
        <v>0.98</v>
      </c>
      <c r="H181" s="90">
        <f t="shared" si="14"/>
        <v>32.131147540983484</v>
      </c>
      <c r="I181" s="27"/>
    </row>
    <row r="182" spans="1:9" x14ac:dyDescent="0.25">
      <c r="A182" s="23">
        <f t="shared" si="15"/>
        <v>507.49</v>
      </c>
      <c r="B182" s="23">
        <v>510.54</v>
      </c>
      <c r="C182" s="24">
        <f t="shared" si="12"/>
        <v>3.0500000000000114</v>
      </c>
      <c r="D182" s="28" t="s">
        <v>188</v>
      </c>
      <c r="E182" s="25">
        <v>3.05</v>
      </c>
      <c r="F182" s="26">
        <f t="shared" si="13"/>
        <v>99.999999999999616</v>
      </c>
      <c r="G182" s="25">
        <v>0.65</v>
      </c>
      <c r="H182" s="90">
        <f t="shared" si="14"/>
        <v>21.311475409835985</v>
      </c>
      <c r="I182" s="27"/>
    </row>
    <row r="183" spans="1:9" x14ac:dyDescent="0.25">
      <c r="A183" s="23">
        <f t="shared" si="15"/>
        <v>510.54</v>
      </c>
      <c r="B183" s="23">
        <v>512.05999999999995</v>
      </c>
      <c r="C183" s="24">
        <f t="shared" si="12"/>
        <v>1.519999999999925</v>
      </c>
      <c r="D183" s="28" t="s">
        <v>188</v>
      </c>
      <c r="E183" s="25">
        <v>1.52</v>
      </c>
      <c r="F183" s="26">
        <f t="shared" si="13"/>
        <v>100.00000000000493</v>
      </c>
      <c r="G183" s="25">
        <v>0.88</v>
      </c>
      <c r="H183" s="90">
        <f t="shared" si="14"/>
        <v>57.894736842108117</v>
      </c>
      <c r="I183" s="27"/>
    </row>
    <row r="184" spans="1:9" x14ac:dyDescent="0.25">
      <c r="A184" s="23">
        <f t="shared" si="15"/>
        <v>512.05999999999995</v>
      </c>
      <c r="B184" s="23">
        <v>515.11</v>
      </c>
      <c r="C184" s="24">
        <f t="shared" si="12"/>
        <v>3.0500000000000682</v>
      </c>
      <c r="D184" s="28" t="s">
        <v>189</v>
      </c>
      <c r="E184" s="25">
        <v>3.05</v>
      </c>
      <c r="F184" s="26">
        <f t="shared" si="13"/>
        <v>99.999999999997755</v>
      </c>
      <c r="G184" s="25">
        <v>1.72</v>
      </c>
      <c r="H184" s="90">
        <f t="shared" si="14"/>
        <v>56.39344262294955</v>
      </c>
      <c r="I184" s="27"/>
    </row>
    <row r="185" spans="1:9" x14ac:dyDescent="0.25">
      <c r="A185" s="23">
        <f t="shared" si="15"/>
        <v>515.11</v>
      </c>
      <c r="B185" s="23">
        <v>518.16</v>
      </c>
      <c r="C185" s="24">
        <f t="shared" si="12"/>
        <v>3.0499999999999545</v>
      </c>
      <c r="D185" s="28" t="s">
        <v>189</v>
      </c>
      <c r="E185" s="25">
        <v>3.05</v>
      </c>
      <c r="F185" s="26">
        <f t="shared" si="13"/>
        <v>100.00000000000149</v>
      </c>
      <c r="G185" s="25">
        <v>2.09</v>
      </c>
      <c r="H185" s="90">
        <f t="shared" si="14"/>
        <v>68.524590163935443</v>
      </c>
      <c r="I185" s="27"/>
    </row>
    <row r="186" spans="1:9" x14ac:dyDescent="0.25">
      <c r="A186" s="23">
        <f t="shared" si="15"/>
        <v>518.16</v>
      </c>
      <c r="B186" s="23">
        <v>521.20000000000005</v>
      </c>
      <c r="C186" s="24">
        <f t="shared" si="12"/>
        <v>3.0400000000000773</v>
      </c>
      <c r="D186" s="28" t="s">
        <v>189</v>
      </c>
      <c r="E186" s="25">
        <v>3.05</v>
      </c>
      <c r="F186" s="26">
        <f t="shared" si="13"/>
        <v>100.32894736841848</v>
      </c>
      <c r="G186" s="25">
        <v>2.04</v>
      </c>
      <c r="H186" s="90">
        <f t="shared" si="14"/>
        <v>67.105263157893035</v>
      </c>
      <c r="I186" s="27"/>
    </row>
    <row r="187" spans="1:9" x14ac:dyDescent="0.25">
      <c r="A187" s="23">
        <f t="shared" si="15"/>
        <v>521.20000000000005</v>
      </c>
      <c r="B187" s="23">
        <v>524.25</v>
      </c>
      <c r="C187" s="24">
        <f t="shared" si="12"/>
        <v>3.0499999999999545</v>
      </c>
      <c r="D187" s="28" t="s">
        <v>189</v>
      </c>
      <c r="E187" s="25">
        <v>3.05</v>
      </c>
      <c r="F187" s="26">
        <f t="shared" si="13"/>
        <v>100.00000000000149</v>
      </c>
      <c r="G187" s="25">
        <v>1.67</v>
      </c>
      <c r="H187" s="90">
        <f t="shared" si="14"/>
        <v>54.754098360656556</v>
      </c>
      <c r="I187" s="27"/>
    </row>
    <row r="188" spans="1:9" x14ac:dyDescent="0.25">
      <c r="A188" s="23">
        <f t="shared" si="15"/>
        <v>524.25</v>
      </c>
      <c r="B188" s="23">
        <v>526.69000000000005</v>
      </c>
      <c r="C188" s="24">
        <f t="shared" si="12"/>
        <v>2.4400000000000546</v>
      </c>
      <c r="D188" s="28" t="s">
        <v>189</v>
      </c>
      <c r="E188" s="25">
        <v>2.44</v>
      </c>
      <c r="F188" s="26">
        <f t="shared" si="13"/>
        <v>99.999999999997755</v>
      </c>
      <c r="G188" s="25">
        <v>1.46</v>
      </c>
      <c r="H188" s="90">
        <f t="shared" si="14"/>
        <v>59.836065573769147</v>
      </c>
      <c r="I188" s="27"/>
    </row>
    <row r="189" spans="1:9" x14ac:dyDescent="0.25">
      <c r="A189" s="23">
        <f t="shared" si="15"/>
        <v>526.69000000000005</v>
      </c>
      <c r="B189" s="23">
        <v>528.82000000000005</v>
      </c>
      <c r="C189" s="24">
        <f t="shared" si="12"/>
        <v>2.1299999999999955</v>
      </c>
      <c r="D189" s="28" t="s">
        <v>189</v>
      </c>
      <c r="E189" s="25">
        <v>2.06</v>
      </c>
      <c r="F189" s="26">
        <f t="shared" si="13"/>
        <v>96.713615023474389</v>
      </c>
      <c r="G189" s="25">
        <v>0.93</v>
      </c>
      <c r="H189" s="90">
        <f t="shared" si="14"/>
        <v>43.661971830986012</v>
      </c>
      <c r="I189" s="27"/>
    </row>
    <row r="190" spans="1:9" x14ac:dyDescent="0.25">
      <c r="A190" s="23">
        <f t="shared" si="15"/>
        <v>528.82000000000005</v>
      </c>
      <c r="B190" s="23">
        <v>531.87</v>
      </c>
      <c r="C190" s="24">
        <f t="shared" si="12"/>
        <v>3.0499999999999545</v>
      </c>
      <c r="D190" s="28" t="s">
        <v>188</v>
      </c>
      <c r="E190" s="25">
        <v>3.05</v>
      </c>
      <c r="F190" s="26">
        <f t="shared" si="13"/>
        <v>100.00000000000149</v>
      </c>
      <c r="G190" s="25">
        <v>2.23</v>
      </c>
      <c r="H190" s="90">
        <f t="shared" si="14"/>
        <v>73.114754098361743</v>
      </c>
      <c r="I190" s="27"/>
    </row>
    <row r="191" spans="1:9" x14ac:dyDescent="0.25">
      <c r="A191" s="23">
        <f t="shared" si="15"/>
        <v>531.87</v>
      </c>
      <c r="B191" s="23">
        <v>534.91999999999996</v>
      </c>
      <c r="C191" s="24">
        <f t="shared" si="12"/>
        <v>3.0499999999999545</v>
      </c>
      <c r="D191" s="28" t="s">
        <v>188</v>
      </c>
      <c r="E191" s="25">
        <v>3.03</v>
      </c>
      <c r="F191" s="26">
        <f t="shared" si="13"/>
        <v>99.344262295083439</v>
      </c>
      <c r="G191" s="25">
        <v>1.47</v>
      </c>
      <c r="H191" s="90">
        <f t="shared" si="14"/>
        <v>48.196721311476125</v>
      </c>
      <c r="I191" s="27"/>
    </row>
    <row r="192" spans="1:9" x14ac:dyDescent="0.25">
      <c r="A192" s="23">
        <f t="shared" si="15"/>
        <v>534.91999999999996</v>
      </c>
      <c r="B192" s="23">
        <v>537.97</v>
      </c>
      <c r="C192" s="24">
        <f t="shared" si="12"/>
        <v>3.0500000000000682</v>
      </c>
      <c r="D192" s="28" t="s">
        <v>188</v>
      </c>
      <c r="E192" s="25">
        <v>3.05</v>
      </c>
      <c r="F192" s="26">
        <f t="shared" si="13"/>
        <v>99.999999999997755</v>
      </c>
      <c r="G192" s="25">
        <v>2.0299999999999998</v>
      </c>
      <c r="H192" s="90">
        <f t="shared" si="14"/>
        <v>66.557377049178839</v>
      </c>
      <c r="I192" s="27"/>
    </row>
    <row r="193" spans="1:9" x14ac:dyDescent="0.25">
      <c r="A193" s="23">
        <f t="shared" si="15"/>
        <v>537.97</v>
      </c>
      <c r="B193" s="23">
        <v>541.02</v>
      </c>
      <c r="C193" s="24">
        <f t="shared" si="12"/>
        <v>3.0499999999999545</v>
      </c>
      <c r="D193" s="28" t="s">
        <v>188</v>
      </c>
      <c r="E193" s="25">
        <v>2.9</v>
      </c>
      <c r="F193" s="26">
        <f t="shared" si="13"/>
        <v>95.081967213116172</v>
      </c>
      <c r="G193" s="25">
        <v>1.23</v>
      </c>
      <c r="H193" s="90">
        <f t="shared" si="14"/>
        <v>40.327868852459616</v>
      </c>
      <c r="I193" s="27"/>
    </row>
    <row r="194" spans="1:9" x14ac:dyDescent="0.25">
      <c r="A194" s="23">
        <f t="shared" si="15"/>
        <v>541.02</v>
      </c>
      <c r="B194" s="23">
        <v>542.54</v>
      </c>
      <c r="C194" s="24">
        <f t="shared" si="12"/>
        <v>1.5199999999999818</v>
      </c>
      <c r="D194" s="28" t="s">
        <v>188</v>
      </c>
      <c r="E194" s="25">
        <v>1.67</v>
      </c>
      <c r="F194" s="26">
        <f>IF(B194="","",(E194/C194)*100)</f>
        <v>109.86842105263288</v>
      </c>
      <c r="G194" s="25">
        <v>1.1299999999999999</v>
      </c>
      <c r="H194" s="90">
        <f t="shared" si="14"/>
        <v>74.342105263158771</v>
      </c>
      <c r="I194" s="27"/>
    </row>
    <row r="195" spans="1:9" x14ac:dyDescent="0.25">
      <c r="A195" s="23">
        <f t="shared" si="15"/>
        <v>542.54</v>
      </c>
      <c r="B195" s="23">
        <v>545.59</v>
      </c>
      <c r="C195" s="24">
        <f t="shared" si="12"/>
        <v>3.0500000000000682</v>
      </c>
      <c r="D195" s="28" t="s">
        <v>188</v>
      </c>
      <c r="E195" s="25">
        <v>3.05</v>
      </c>
      <c r="F195" s="26">
        <f t="shared" si="13"/>
        <v>99.999999999997755</v>
      </c>
      <c r="G195" s="25">
        <v>1.56</v>
      </c>
      <c r="H195" s="90">
        <f t="shared" si="14"/>
        <v>51.14754098360541</v>
      </c>
      <c r="I195" s="27"/>
    </row>
    <row r="196" spans="1:9" x14ac:dyDescent="0.25">
      <c r="A196" s="23">
        <f t="shared" si="15"/>
        <v>545.59</v>
      </c>
      <c r="B196" s="23">
        <v>548.64</v>
      </c>
      <c r="C196" s="24">
        <f t="shared" si="12"/>
        <v>3.0499999999999545</v>
      </c>
      <c r="D196" s="28" t="s">
        <v>188</v>
      </c>
      <c r="E196" s="25">
        <v>2.99</v>
      </c>
      <c r="F196" s="26">
        <f t="shared" si="13"/>
        <v>98.032786885247376</v>
      </c>
      <c r="G196" s="25">
        <v>0.73</v>
      </c>
      <c r="H196" s="90">
        <f t="shared" si="14"/>
        <v>23.934426229508553</v>
      </c>
      <c r="I196" s="27"/>
    </row>
    <row r="197" spans="1:9" x14ac:dyDescent="0.25">
      <c r="A197" s="23">
        <f t="shared" si="15"/>
        <v>548.64</v>
      </c>
      <c r="B197" s="23">
        <v>551.67999999999995</v>
      </c>
      <c r="C197" s="24">
        <f t="shared" ref="C197:C201" si="16">IF(B197="","",B197-A197)</f>
        <v>3.0399999999999636</v>
      </c>
      <c r="D197" s="28" t="s">
        <v>188</v>
      </c>
      <c r="E197" s="25">
        <v>2.95</v>
      </c>
      <c r="F197" s="26">
        <f t="shared" ref="F197:F201" si="17">IF(B197="","",(E197/C197)*100)</f>
        <v>97.0394736842117</v>
      </c>
      <c r="G197" s="25">
        <v>1.45</v>
      </c>
      <c r="H197" s="90">
        <f t="shared" ref="H197:H201" si="18">IF(B197="","",(G197/C197)*100)</f>
        <v>47.697368421053199</v>
      </c>
      <c r="I197" s="27"/>
    </row>
    <row r="198" spans="1:9" x14ac:dyDescent="0.25">
      <c r="A198" s="23">
        <f t="shared" ref="A198:A201" si="19">IF(B197="","",B197)</f>
        <v>551.67999999999995</v>
      </c>
      <c r="B198" s="23">
        <v>554.73</v>
      </c>
      <c r="C198" s="24">
        <f t="shared" si="16"/>
        <v>3.0500000000000682</v>
      </c>
      <c r="D198" s="28" t="s">
        <v>189</v>
      </c>
      <c r="E198" s="25">
        <v>3.05</v>
      </c>
      <c r="F198" s="26">
        <f t="shared" si="17"/>
        <v>99.999999999997755</v>
      </c>
      <c r="G198" s="25">
        <v>1.94</v>
      </c>
      <c r="H198" s="90">
        <f t="shared" si="18"/>
        <v>63.606557377047757</v>
      </c>
      <c r="I198" s="27"/>
    </row>
    <row r="199" spans="1:9" x14ac:dyDescent="0.25">
      <c r="A199" s="23">
        <f t="shared" si="19"/>
        <v>554.73</v>
      </c>
      <c r="B199" s="23">
        <v>557.78</v>
      </c>
      <c r="C199" s="24">
        <f t="shared" si="16"/>
        <v>3.0499999999999545</v>
      </c>
      <c r="D199" s="28" t="s">
        <v>188</v>
      </c>
      <c r="E199" s="25">
        <v>3.04</v>
      </c>
      <c r="F199" s="26">
        <f t="shared" si="17"/>
        <v>99.672131147542473</v>
      </c>
      <c r="G199" s="25">
        <v>2.42</v>
      </c>
      <c r="H199" s="90">
        <f t="shared" si="18"/>
        <v>79.344262295083141</v>
      </c>
      <c r="I199" s="27"/>
    </row>
    <row r="200" spans="1:9" x14ac:dyDescent="0.25">
      <c r="A200" s="23">
        <f t="shared" si="19"/>
        <v>557.78</v>
      </c>
      <c r="B200" s="23">
        <v>560.83000000000004</v>
      </c>
      <c r="C200" s="24">
        <f t="shared" si="16"/>
        <v>3.0500000000000682</v>
      </c>
      <c r="D200" s="28" t="s">
        <v>489</v>
      </c>
      <c r="E200" s="25">
        <v>3.15</v>
      </c>
      <c r="F200" s="26">
        <f t="shared" si="17"/>
        <v>103.27868852458786</v>
      </c>
      <c r="G200" s="25">
        <v>1.49</v>
      </c>
      <c r="H200" s="90">
        <f t="shared" si="18"/>
        <v>48.852459016392352</v>
      </c>
      <c r="I200" s="27"/>
    </row>
    <row r="201" spans="1:9" x14ac:dyDescent="0.25">
      <c r="A201" s="23">
        <f t="shared" si="19"/>
        <v>560.83000000000004</v>
      </c>
      <c r="B201" s="23">
        <v>562.35</v>
      </c>
      <c r="C201" s="24">
        <f t="shared" si="16"/>
        <v>1.5199999999999818</v>
      </c>
      <c r="D201" s="28" t="s">
        <v>490</v>
      </c>
      <c r="E201" s="25">
        <v>1.52</v>
      </c>
      <c r="F201" s="26">
        <f t="shared" si="17"/>
        <v>100.00000000000119</v>
      </c>
      <c r="G201" s="25">
        <v>0.55000000000000004</v>
      </c>
      <c r="H201" s="90">
        <f t="shared" si="18"/>
        <v>36.184210526316221</v>
      </c>
      <c r="I201" s="27"/>
    </row>
    <row r="202" spans="1:9" x14ac:dyDescent="0.25">
      <c r="A202" s="23">
        <f t="shared" ref="A202:A264" si="20">IF(B201="","",B201)</f>
        <v>562.35</v>
      </c>
      <c r="B202" s="23">
        <v>565.4</v>
      </c>
      <c r="C202" s="24">
        <f t="shared" ref="C202:C264" si="21">IF(B202="","",B202-A202)</f>
        <v>3.0499999999999545</v>
      </c>
      <c r="D202" s="28" t="s">
        <v>490</v>
      </c>
      <c r="E202" s="25">
        <v>3.05</v>
      </c>
      <c r="F202" s="26">
        <f t="shared" ref="F202:F264" si="22">IF(B202="","",(E202/C202)*100)</f>
        <v>100.00000000000149</v>
      </c>
      <c r="G202" s="25">
        <v>1.67</v>
      </c>
      <c r="H202" s="90">
        <f t="shared" ref="H202:H264" si="23">IF(B202="","",(G202/C202)*100)</f>
        <v>54.754098360656556</v>
      </c>
      <c r="I202" s="27"/>
    </row>
    <row r="203" spans="1:9" x14ac:dyDescent="0.25">
      <c r="A203" s="23">
        <f t="shared" si="20"/>
        <v>565.4</v>
      </c>
      <c r="B203" s="23">
        <v>567.84</v>
      </c>
      <c r="C203" s="24">
        <f t="shared" si="21"/>
        <v>2.4400000000000546</v>
      </c>
      <c r="D203" s="28" t="s">
        <v>489</v>
      </c>
      <c r="E203" s="25">
        <v>2.2999999999999998</v>
      </c>
      <c r="F203" s="26">
        <f t="shared" si="22"/>
        <v>94.262295081965092</v>
      </c>
      <c r="G203" s="25">
        <v>0</v>
      </c>
      <c r="H203" s="90">
        <f t="shared" si="23"/>
        <v>0</v>
      </c>
      <c r="I203" s="27"/>
    </row>
    <row r="204" spans="1:9" x14ac:dyDescent="0.25">
      <c r="A204" s="23">
        <f t="shared" si="20"/>
        <v>567.84</v>
      </c>
      <c r="B204" s="23">
        <v>569.66999999999996</v>
      </c>
      <c r="C204" s="24">
        <f t="shared" si="21"/>
        <v>1.8299999999999272</v>
      </c>
      <c r="D204" s="28" t="s">
        <v>489</v>
      </c>
      <c r="E204" s="25">
        <v>1.83</v>
      </c>
      <c r="F204" s="26">
        <f t="shared" si="22"/>
        <v>100.00000000000398</v>
      </c>
      <c r="G204" s="25">
        <v>0</v>
      </c>
      <c r="H204" s="90">
        <f t="shared" si="23"/>
        <v>0</v>
      </c>
      <c r="I204" s="27"/>
    </row>
    <row r="205" spans="1:9" x14ac:dyDescent="0.25">
      <c r="A205" s="23">
        <f t="shared" si="20"/>
        <v>569.66999999999996</v>
      </c>
      <c r="B205" s="23">
        <v>571.5</v>
      </c>
      <c r="C205" s="24">
        <f t="shared" si="21"/>
        <v>1.8300000000000409</v>
      </c>
      <c r="D205" s="28" t="s">
        <v>489</v>
      </c>
      <c r="E205" s="25">
        <v>1.76</v>
      </c>
      <c r="F205" s="26">
        <f t="shared" si="22"/>
        <v>96.174863387975989</v>
      </c>
      <c r="G205" s="25">
        <v>0</v>
      </c>
      <c r="H205" s="90">
        <f t="shared" si="23"/>
        <v>0</v>
      </c>
      <c r="I205" s="27"/>
    </row>
    <row r="206" spans="1:9" x14ac:dyDescent="0.25">
      <c r="A206" s="23">
        <f t="shared" si="20"/>
        <v>571.5</v>
      </c>
      <c r="B206" s="23">
        <v>574.54</v>
      </c>
      <c r="C206" s="24">
        <f t="shared" si="21"/>
        <v>3.0399999999999636</v>
      </c>
      <c r="D206" s="28" t="s">
        <v>489</v>
      </c>
      <c r="E206" s="25">
        <v>3.04</v>
      </c>
      <c r="F206" s="26">
        <f t="shared" si="22"/>
        <v>100.00000000000119</v>
      </c>
      <c r="G206" s="25">
        <v>0.95</v>
      </c>
      <c r="H206" s="90">
        <f t="shared" si="23"/>
        <v>31.250000000000373</v>
      </c>
      <c r="I206" s="27"/>
    </row>
    <row r="207" spans="1:9" x14ac:dyDescent="0.25">
      <c r="A207" s="23">
        <f t="shared" si="20"/>
        <v>574.54</v>
      </c>
      <c r="B207" s="23">
        <v>577.69000000000005</v>
      </c>
      <c r="C207" s="24">
        <f t="shared" si="21"/>
        <v>3.1500000000000909</v>
      </c>
      <c r="D207" s="28" t="s">
        <v>489</v>
      </c>
      <c r="E207" s="25">
        <v>2.99</v>
      </c>
      <c r="F207" s="26">
        <f t="shared" si="22"/>
        <v>94.920634920632182</v>
      </c>
      <c r="G207" s="25">
        <v>1.91</v>
      </c>
      <c r="H207" s="90">
        <f t="shared" si="23"/>
        <v>60.634920634918878</v>
      </c>
      <c r="I207" s="27"/>
    </row>
    <row r="208" spans="1:9" x14ac:dyDescent="0.25">
      <c r="A208" s="23">
        <f t="shared" si="20"/>
        <v>577.69000000000005</v>
      </c>
      <c r="B208" s="23">
        <v>580.64</v>
      </c>
      <c r="C208" s="24">
        <f t="shared" si="21"/>
        <v>2.9499999999999318</v>
      </c>
      <c r="D208" s="28" t="s">
        <v>490</v>
      </c>
      <c r="E208" s="25">
        <v>2.92</v>
      </c>
      <c r="F208" s="26">
        <f t="shared" si="22"/>
        <v>98.983050847459907</v>
      </c>
      <c r="G208" s="25">
        <v>0.97</v>
      </c>
      <c r="H208" s="90">
        <f t="shared" si="23"/>
        <v>32.881355932204151</v>
      </c>
      <c r="I208" s="27"/>
    </row>
    <row r="209" spans="1:9" x14ac:dyDescent="0.25">
      <c r="A209" s="23">
        <f t="shared" si="20"/>
        <v>580.64</v>
      </c>
      <c r="B209" s="23">
        <v>583.69000000000005</v>
      </c>
      <c r="C209" s="24">
        <f t="shared" si="21"/>
        <v>3.0500000000000682</v>
      </c>
      <c r="D209" s="28" t="s">
        <v>489</v>
      </c>
      <c r="E209" s="25">
        <v>3.06</v>
      </c>
      <c r="F209" s="26">
        <f t="shared" si="22"/>
        <v>100.32786885245677</v>
      </c>
      <c r="G209" s="25">
        <v>0.88</v>
      </c>
      <c r="H209" s="90">
        <f t="shared" si="23"/>
        <v>28.852459016392796</v>
      </c>
      <c r="I209" s="27"/>
    </row>
    <row r="210" spans="1:9" x14ac:dyDescent="0.25">
      <c r="A210" s="23">
        <f t="shared" si="20"/>
        <v>583.69000000000005</v>
      </c>
      <c r="B210" s="23">
        <v>586.74</v>
      </c>
      <c r="C210" s="24">
        <f t="shared" si="21"/>
        <v>3.0499999999999545</v>
      </c>
      <c r="D210" s="28" t="s">
        <v>489</v>
      </c>
      <c r="E210" s="25">
        <v>2.91</v>
      </c>
      <c r="F210" s="26">
        <f t="shared" si="22"/>
        <v>95.409836065575192</v>
      </c>
      <c r="G210" s="25">
        <v>0.54</v>
      </c>
      <c r="H210" s="90">
        <f t="shared" si="23"/>
        <v>17.704918032787152</v>
      </c>
      <c r="I210" s="27"/>
    </row>
    <row r="211" spans="1:9" x14ac:dyDescent="0.25">
      <c r="A211" s="23">
        <f t="shared" si="20"/>
        <v>586.74</v>
      </c>
      <c r="B211" s="23">
        <v>589.78</v>
      </c>
      <c r="C211" s="24">
        <f t="shared" si="21"/>
        <v>3.0399999999999636</v>
      </c>
      <c r="D211" s="28" t="s">
        <v>490</v>
      </c>
      <c r="E211" s="25">
        <v>2.93</v>
      </c>
      <c r="F211" s="26">
        <f t="shared" si="22"/>
        <v>96.38157894736959</v>
      </c>
      <c r="G211" s="25">
        <v>0.9</v>
      </c>
      <c r="H211" s="90">
        <f t="shared" si="23"/>
        <v>29.605263157895088</v>
      </c>
      <c r="I211" s="27"/>
    </row>
    <row r="212" spans="1:9" x14ac:dyDescent="0.25">
      <c r="A212" s="23">
        <f t="shared" si="20"/>
        <v>589.78</v>
      </c>
      <c r="B212" s="23">
        <v>592.83000000000004</v>
      </c>
      <c r="C212" s="24">
        <f t="shared" si="21"/>
        <v>3.0500000000000682</v>
      </c>
      <c r="D212" s="28" t="s">
        <v>490</v>
      </c>
      <c r="E212" s="25">
        <v>3.1</v>
      </c>
      <c r="F212" s="26">
        <f t="shared" si="22"/>
        <v>101.63934426229282</v>
      </c>
      <c r="G212" s="25">
        <v>1.74</v>
      </c>
      <c r="H212" s="90">
        <f t="shared" si="23"/>
        <v>57.049180327867575</v>
      </c>
      <c r="I212" s="27"/>
    </row>
    <row r="213" spans="1:9" x14ac:dyDescent="0.25">
      <c r="A213" s="23">
        <f t="shared" si="20"/>
        <v>592.83000000000004</v>
      </c>
      <c r="B213" s="23">
        <v>595.88</v>
      </c>
      <c r="C213" s="24">
        <f t="shared" si="21"/>
        <v>3.0499999999999545</v>
      </c>
      <c r="D213" s="28" t="s">
        <v>489</v>
      </c>
      <c r="E213" s="25">
        <v>3.05</v>
      </c>
      <c r="F213" s="26">
        <f t="shared" si="22"/>
        <v>100.00000000000149</v>
      </c>
      <c r="G213" s="25">
        <v>1.07</v>
      </c>
      <c r="H213" s="90">
        <f t="shared" si="23"/>
        <v>35.081967213115277</v>
      </c>
      <c r="I213" s="27"/>
    </row>
    <row r="214" spans="1:9" x14ac:dyDescent="0.25">
      <c r="A214" s="23">
        <f t="shared" si="20"/>
        <v>595.88</v>
      </c>
      <c r="B214" s="23">
        <v>597.4</v>
      </c>
      <c r="C214" s="24">
        <f t="shared" si="21"/>
        <v>1.5199999999999818</v>
      </c>
      <c r="D214" s="28" t="s">
        <v>489</v>
      </c>
      <c r="E214" s="25">
        <v>1.48</v>
      </c>
      <c r="F214" s="26">
        <f t="shared" si="22"/>
        <v>97.368421052632755</v>
      </c>
      <c r="G214" s="25">
        <v>0.28000000000000003</v>
      </c>
      <c r="H214" s="90">
        <f t="shared" si="23"/>
        <v>18.421052631579169</v>
      </c>
      <c r="I214" s="27"/>
    </row>
    <row r="215" spans="1:9" x14ac:dyDescent="0.25">
      <c r="A215" s="23">
        <f t="shared" si="20"/>
        <v>597.4</v>
      </c>
      <c r="B215" s="23">
        <v>598.92999999999995</v>
      </c>
      <c r="C215" s="24">
        <f t="shared" si="21"/>
        <v>1.5299999999999727</v>
      </c>
      <c r="D215" s="28" t="s">
        <v>489</v>
      </c>
      <c r="E215" s="25">
        <v>1.29</v>
      </c>
      <c r="F215" s="26">
        <f t="shared" si="22"/>
        <v>84.313725490197584</v>
      </c>
      <c r="G215" s="25">
        <v>0.28999999999999998</v>
      </c>
      <c r="H215" s="90">
        <f t="shared" si="23"/>
        <v>18.95424836601341</v>
      </c>
      <c r="I215" s="27"/>
    </row>
    <row r="216" spans="1:9" x14ac:dyDescent="0.25">
      <c r="A216" s="23">
        <f t="shared" si="20"/>
        <v>598.92999999999995</v>
      </c>
      <c r="B216" s="23">
        <v>600.45000000000005</v>
      </c>
      <c r="C216" s="24">
        <f t="shared" si="21"/>
        <v>1.5200000000000955</v>
      </c>
      <c r="D216" s="28" t="s">
        <v>489</v>
      </c>
      <c r="E216" s="25">
        <v>1.29</v>
      </c>
      <c r="F216" s="26">
        <f t="shared" si="22"/>
        <v>84.868421052626246</v>
      </c>
      <c r="G216" s="25">
        <v>0.11</v>
      </c>
      <c r="H216" s="90">
        <f t="shared" si="23"/>
        <v>7.2368421052627028</v>
      </c>
      <c r="I216" s="27"/>
    </row>
    <row r="217" spans="1:9" x14ac:dyDescent="0.25">
      <c r="A217" s="23">
        <f t="shared" si="20"/>
        <v>600.45000000000005</v>
      </c>
      <c r="B217" s="23">
        <v>603.5</v>
      </c>
      <c r="C217" s="24">
        <f t="shared" si="21"/>
        <v>3.0499999999999545</v>
      </c>
      <c r="D217" s="28" t="s">
        <v>489</v>
      </c>
      <c r="E217" s="25">
        <v>2.9</v>
      </c>
      <c r="F217" s="26">
        <f t="shared" si="22"/>
        <v>95.081967213116172</v>
      </c>
      <c r="G217" s="25">
        <v>1.24</v>
      </c>
      <c r="H217" s="90">
        <f t="shared" si="23"/>
        <v>40.655737704918636</v>
      </c>
      <c r="I217" s="27"/>
    </row>
    <row r="218" spans="1:9" x14ac:dyDescent="0.25">
      <c r="A218" s="23">
        <f t="shared" si="20"/>
        <v>603.5</v>
      </c>
      <c r="B218" s="23">
        <v>606.54999999999995</v>
      </c>
      <c r="C218" s="24">
        <f t="shared" si="21"/>
        <v>3.0499999999999545</v>
      </c>
      <c r="D218" s="28" t="s">
        <v>489</v>
      </c>
      <c r="E218" s="25">
        <v>3.05</v>
      </c>
      <c r="F218" s="26">
        <f t="shared" si="22"/>
        <v>100.00000000000149</v>
      </c>
      <c r="G218" s="25">
        <v>1.77</v>
      </c>
      <c r="H218" s="90">
        <f t="shared" si="23"/>
        <v>58.032786885246765</v>
      </c>
      <c r="I218" s="27"/>
    </row>
    <row r="219" spans="1:9" x14ac:dyDescent="0.25">
      <c r="A219" s="23">
        <f t="shared" si="20"/>
        <v>606.54999999999995</v>
      </c>
      <c r="B219" s="23">
        <v>609.6</v>
      </c>
      <c r="C219" s="24">
        <f t="shared" si="21"/>
        <v>3.0500000000000682</v>
      </c>
      <c r="D219" s="28" t="s">
        <v>489</v>
      </c>
      <c r="E219" s="25">
        <v>3.05</v>
      </c>
      <c r="F219" s="26">
        <f t="shared" si="22"/>
        <v>99.999999999997755</v>
      </c>
      <c r="G219" s="25">
        <v>0.83</v>
      </c>
      <c r="H219" s="90">
        <f t="shared" si="23"/>
        <v>27.213114754097749</v>
      </c>
      <c r="I219" s="27"/>
    </row>
    <row r="220" spans="1:9" x14ac:dyDescent="0.25">
      <c r="A220" s="23">
        <f t="shared" si="20"/>
        <v>609.6</v>
      </c>
      <c r="B220" s="23">
        <v>612.64</v>
      </c>
      <c r="C220" s="24">
        <f t="shared" si="21"/>
        <v>3.0399999999999636</v>
      </c>
      <c r="D220" s="28" t="s">
        <v>490</v>
      </c>
      <c r="E220" s="25">
        <v>3.01</v>
      </c>
      <c r="F220" s="26">
        <f t="shared" si="22"/>
        <v>99.013157894738029</v>
      </c>
      <c r="G220" s="25">
        <v>0.5</v>
      </c>
      <c r="H220" s="90">
        <f t="shared" si="23"/>
        <v>16.447368421052825</v>
      </c>
      <c r="I220" s="27"/>
    </row>
    <row r="221" spans="1:9" x14ac:dyDescent="0.25">
      <c r="A221" s="23">
        <f t="shared" si="20"/>
        <v>612.64</v>
      </c>
      <c r="B221" s="23">
        <v>615.69000000000005</v>
      </c>
      <c r="C221" s="24">
        <f t="shared" si="21"/>
        <v>3.0500000000000682</v>
      </c>
      <c r="D221" s="28" t="s">
        <v>489</v>
      </c>
      <c r="E221" s="25">
        <v>3.05</v>
      </c>
      <c r="F221" s="26">
        <f t="shared" si="22"/>
        <v>99.999999999997755</v>
      </c>
      <c r="G221" s="25">
        <v>0.82</v>
      </c>
      <c r="H221" s="90">
        <f t="shared" si="23"/>
        <v>26.885245901638744</v>
      </c>
      <c r="I221" s="27"/>
    </row>
    <row r="222" spans="1:9" x14ac:dyDescent="0.25">
      <c r="A222" s="23">
        <f t="shared" si="20"/>
        <v>615.69000000000005</v>
      </c>
      <c r="B222" s="23">
        <v>618.74</v>
      </c>
      <c r="C222" s="24">
        <f t="shared" si="21"/>
        <v>3.0499999999999545</v>
      </c>
      <c r="D222" s="28" t="s">
        <v>489</v>
      </c>
      <c r="E222" s="25">
        <v>2.96</v>
      </c>
      <c r="F222" s="26">
        <f t="shared" si="22"/>
        <v>97.049180327870303</v>
      </c>
      <c r="G222" s="25">
        <v>1.22</v>
      </c>
      <c r="H222" s="90">
        <f t="shared" si="23"/>
        <v>40.000000000000597</v>
      </c>
      <c r="I222" s="27"/>
    </row>
    <row r="223" spans="1:9" x14ac:dyDescent="0.25">
      <c r="A223" s="23">
        <f t="shared" si="20"/>
        <v>618.74</v>
      </c>
      <c r="B223" s="23">
        <v>621.79</v>
      </c>
      <c r="C223" s="24">
        <f t="shared" si="21"/>
        <v>3.0499999999999545</v>
      </c>
      <c r="D223" s="28" t="s">
        <v>489</v>
      </c>
      <c r="E223" s="25">
        <v>3.03</v>
      </c>
      <c r="F223" s="26">
        <f t="shared" si="22"/>
        <v>99.344262295083439</v>
      </c>
      <c r="G223" s="25">
        <v>1.42</v>
      </c>
      <c r="H223" s="90">
        <f t="shared" si="23"/>
        <v>46.557377049181021</v>
      </c>
      <c r="I223" s="27"/>
    </row>
    <row r="224" spans="1:9" x14ac:dyDescent="0.25">
      <c r="A224" s="23">
        <f t="shared" si="20"/>
        <v>621.79</v>
      </c>
      <c r="B224" s="23">
        <v>624.84</v>
      </c>
      <c r="C224" s="24">
        <f t="shared" si="21"/>
        <v>3.0500000000000682</v>
      </c>
      <c r="D224" s="28" t="s">
        <v>490</v>
      </c>
      <c r="E224" s="25">
        <v>3.05</v>
      </c>
      <c r="F224" s="26">
        <f t="shared" si="22"/>
        <v>99.999999999997755</v>
      </c>
      <c r="G224" s="25">
        <v>1.93</v>
      </c>
      <c r="H224" s="90">
        <f t="shared" si="23"/>
        <v>63.278688524588745</v>
      </c>
      <c r="I224" s="27"/>
    </row>
    <row r="225" spans="1:9" x14ac:dyDescent="0.25">
      <c r="A225" s="23">
        <f t="shared" si="20"/>
        <v>624.84</v>
      </c>
      <c r="B225" s="23">
        <v>627.88</v>
      </c>
      <c r="C225" s="24">
        <f t="shared" si="21"/>
        <v>3.0399999999999636</v>
      </c>
      <c r="D225" s="28" t="s">
        <v>490</v>
      </c>
      <c r="E225" s="25">
        <v>3.01</v>
      </c>
      <c r="F225" s="26">
        <f t="shared" si="22"/>
        <v>99.013157894738029</v>
      </c>
      <c r="G225" s="25">
        <v>1.9</v>
      </c>
      <c r="H225" s="90">
        <f t="shared" si="23"/>
        <v>62.500000000000746</v>
      </c>
      <c r="I225" s="27"/>
    </row>
    <row r="226" spans="1:9" x14ac:dyDescent="0.25">
      <c r="A226" s="23">
        <f t="shared" si="20"/>
        <v>627.88</v>
      </c>
      <c r="B226" s="23">
        <v>630.92999999999995</v>
      </c>
      <c r="C226" s="24">
        <f t="shared" si="21"/>
        <v>3.0499999999999545</v>
      </c>
      <c r="D226" s="28" t="s">
        <v>489</v>
      </c>
      <c r="E226" s="25">
        <v>3.03</v>
      </c>
      <c r="F226" s="26">
        <f t="shared" si="22"/>
        <v>99.344262295083439</v>
      </c>
      <c r="G226" s="25">
        <v>1.1399999999999999</v>
      </c>
      <c r="H226" s="90">
        <f t="shared" si="23"/>
        <v>37.377049180328427</v>
      </c>
      <c r="I226" s="27"/>
    </row>
    <row r="227" spans="1:9" x14ac:dyDescent="0.25">
      <c r="A227" s="23">
        <f t="shared" si="20"/>
        <v>630.92999999999995</v>
      </c>
      <c r="B227" s="23">
        <v>632.46</v>
      </c>
      <c r="C227" s="24">
        <f t="shared" si="21"/>
        <v>1.5300000000000864</v>
      </c>
      <c r="D227" s="28" t="s">
        <v>489</v>
      </c>
      <c r="E227" s="25">
        <v>1.4</v>
      </c>
      <c r="F227" s="26">
        <f t="shared" si="22"/>
        <v>91.503267973851038</v>
      </c>
      <c r="G227" s="25">
        <v>0.2</v>
      </c>
      <c r="H227" s="90">
        <f t="shared" si="23"/>
        <v>13.071895424835864</v>
      </c>
      <c r="I227" s="27"/>
    </row>
    <row r="228" spans="1:9" x14ac:dyDescent="0.25">
      <c r="A228" s="23">
        <f t="shared" si="20"/>
        <v>632.46</v>
      </c>
      <c r="B228" s="23">
        <v>634.89</v>
      </c>
      <c r="C228" s="24">
        <f t="shared" si="21"/>
        <v>2.42999999999995</v>
      </c>
      <c r="D228" s="28" t="s">
        <v>489</v>
      </c>
      <c r="E228" s="25">
        <v>2.46</v>
      </c>
      <c r="F228" s="26">
        <f t="shared" si="22"/>
        <v>101.23456790123666</v>
      </c>
      <c r="G228" s="25">
        <v>0</v>
      </c>
      <c r="H228" s="90">
        <f t="shared" si="23"/>
        <v>0</v>
      </c>
      <c r="I228" s="27"/>
    </row>
    <row r="229" spans="1:9" x14ac:dyDescent="0.25">
      <c r="A229" s="23">
        <f t="shared" si="20"/>
        <v>634.89</v>
      </c>
      <c r="B229" s="23">
        <v>637.94000000000005</v>
      </c>
      <c r="C229" s="24">
        <f t="shared" si="21"/>
        <v>3.0500000000000682</v>
      </c>
      <c r="D229" s="28" t="s">
        <v>489</v>
      </c>
      <c r="E229" s="25">
        <v>2.78</v>
      </c>
      <c r="F229" s="26">
        <f t="shared" si="22"/>
        <v>91.147540983604515</v>
      </c>
      <c r="G229" s="25">
        <v>0.86</v>
      </c>
      <c r="H229" s="90">
        <f t="shared" si="23"/>
        <v>28.196721311474775</v>
      </c>
      <c r="I229" s="27"/>
    </row>
    <row r="230" spans="1:9" x14ac:dyDescent="0.25">
      <c r="A230" s="23">
        <f t="shared" si="20"/>
        <v>637.94000000000005</v>
      </c>
      <c r="B230" s="23">
        <v>639.16</v>
      </c>
      <c r="C230" s="24">
        <f t="shared" si="21"/>
        <v>1.2199999999999136</v>
      </c>
      <c r="D230" s="28" t="s">
        <v>489</v>
      </c>
      <c r="E230" s="25">
        <v>1.23</v>
      </c>
      <c r="F230" s="26">
        <f t="shared" si="22"/>
        <v>100.81967213115468</v>
      </c>
      <c r="G230" s="25">
        <v>0</v>
      </c>
      <c r="H230" s="90">
        <f t="shared" si="23"/>
        <v>0</v>
      </c>
      <c r="I230" s="27"/>
    </row>
    <row r="231" spans="1:9" x14ac:dyDescent="0.25">
      <c r="A231" s="23">
        <f t="shared" si="20"/>
        <v>639.16</v>
      </c>
      <c r="B231" s="23">
        <v>641.6</v>
      </c>
      <c r="C231" s="24">
        <f t="shared" si="21"/>
        <v>2.4400000000000546</v>
      </c>
      <c r="D231" s="28" t="s">
        <v>489</v>
      </c>
      <c r="E231" s="25">
        <v>1.71</v>
      </c>
      <c r="F231" s="26">
        <f t="shared" si="22"/>
        <v>70.081967213113188</v>
      </c>
      <c r="G231" s="25">
        <v>0.62</v>
      </c>
      <c r="H231" s="90">
        <f t="shared" si="23"/>
        <v>25.409836065573206</v>
      </c>
      <c r="I231" s="27"/>
    </row>
    <row r="232" spans="1:9" x14ac:dyDescent="0.25">
      <c r="A232" s="23">
        <f t="shared" si="20"/>
        <v>641.6</v>
      </c>
      <c r="B232" s="23">
        <v>644.65</v>
      </c>
      <c r="C232" s="24">
        <f t="shared" si="21"/>
        <v>3.0499999999999545</v>
      </c>
      <c r="D232" s="28" t="s">
        <v>490</v>
      </c>
      <c r="E232" s="25">
        <v>3.03</v>
      </c>
      <c r="F232" s="26">
        <f t="shared" si="22"/>
        <v>99.344262295083439</v>
      </c>
      <c r="G232" s="25">
        <v>1.7</v>
      </c>
      <c r="H232" s="90">
        <f t="shared" si="23"/>
        <v>55.737704918033614</v>
      </c>
      <c r="I232" s="27"/>
    </row>
    <row r="233" spans="1:9" x14ac:dyDescent="0.25">
      <c r="A233" s="23">
        <f t="shared" si="20"/>
        <v>644.65</v>
      </c>
      <c r="B233" s="23">
        <v>647.70000000000005</v>
      </c>
      <c r="C233" s="24">
        <f t="shared" si="21"/>
        <v>3.0500000000000682</v>
      </c>
      <c r="D233" s="28" t="s">
        <v>490</v>
      </c>
      <c r="E233" s="25">
        <v>2.97</v>
      </c>
      <c r="F233" s="26">
        <f t="shared" si="22"/>
        <v>97.377049180325699</v>
      </c>
      <c r="G233" s="25">
        <v>1.43</v>
      </c>
      <c r="H233" s="90">
        <f t="shared" si="23"/>
        <v>46.885245901638292</v>
      </c>
      <c r="I233" s="27"/>
    </row>
    <row r="234" spans="1:9" x14ac:dyDescent="0.25">
      <c r="A234" s="23">
        <f t="shared" si="20"/>
        <v>647.70000000000005</v>
      </c>
      <c r="B234" s="23">
        <v>650.74</v>
      </c>
      <c r="C234" s="24">
        <f t="shared" si="21"/>
        <v>3.0399999999999636</v>
      </c>
      <c r="D234" s="28" t="s">
        <v>489</v>
      </c>
      <c r="E234" s="25">
        <v>2.95</v>
      </c>
      <c r="F234" s="26">
        <f t="shared" si="22"/>
        <v>97.0394736842117</v>
      </c>
      <c r="G234" s="25">
        <v>1.49</v>
      </c>
      <c r="H234" s="90">
        <f t="shared" si="23"/>
        <v>49.013157894737432</v>
      </c>
      <c r="I234" s="27"/>
    </row>
    <row r="235" spans="1:9" x14ac:dyDescent="0.25">
      <c r="A235" s="23">
        <f t="shared" si="20"/>
        <v>650.74</v>
      </c>
      <c r="B235" s="23">
        <v>653.79</v>
      </c>
      <c r="C235" s="24">
        <f t="shared" si="21"/>
        <v>3.0499999999999545</v>
      </c>
      <c r="D235" s="28" t="s">
        <v>489</v>
      </c>
      <c r="E235" s="25">
        <v>3.05</v>
      </c>
      <c r="F235" s="26">
        <f t="shared" si="22"/>
        <v>100.00000000000149</v>
      </c>
      <c r="G235" s="25">
        <v>1.18</v>
      </c>
      <c r="H235" s="90">
        <f t="shared" si="23"/>
        <v>38.688524590164505</v>
      </c>
      <c r="I235" s="27"/>
    </row>
    <row r="236" spans="1:9" x14ac:dyDescent="0.25">
      <c r="A236" s="23">
        <f t="shared" si="20"/>
        <v>653.79</v>
      </c>
      <c r="B236" s="23">
        <v>656.84</v>
      </c>
      <c r="C236" s="24">
        <f t="shared" si="21"/>
        <v>3.0500000000000682</v>
      </c>
      <c r="D236" s="28" t="s">
        <v>489</v>
      </c>
      <c r="E236" s="25">
        <v>3.02</v>
      </c>
      <c r="F236" s="26">
        <f t="shared" si="22"/>
        <v>99.016393442620725</v>
      </c>
      <c r="G236" s="25">
        <v>2.27</v>
      </c>
      <c r="H236" s="90">
        <f t="shared" si="23"/>
        <v>74.42622950819505</v>
      </c>
      <c r="I236" s="27"/>
    </row>
    <row r="237" spans="1:9" x14ac:dyDescent="0.25">
      <c r="A237" s="23">
        <f t="shared" si="20"/>
        <v>656.84</v>
      </c>
      <c r="B237" s="23">
        <v>659.89</v>
      </c>
      <c r="C237" s="24">
        <f t="shared" si="21"/>
        <v>3.0499999999999545</v>
      </c>
      <c r="D237" s="28" t="s">
        <v>489</v>
      </c>
      <c r="E237" s="25">
        <v>3.05</v>
      </c>
      <c r="F237" s="26">
        <f t="shared" si="22"/>
        <v>100.00000000000149</v>
      </c>
      <c r="G237" s="25">
        <v>2.15</v>
      </c>
      <c r="H237" s="90">
        <f t="shared" si="23"/>
        <v>70.491803278689574</v>
      </c>
      <c r="I237" s="27"/>
    </row>
    <row r="238" spans="1:9" x14ac:dyDescent="0.25">
      <c r="A238" s="23">
        <f t="shared" si="20"/>
        <v>659.89</v>
      </c>
      <c r="B238" s="23">
        <v>662.94</v>
      </c>
      <c r="C238" s="24">
        <f t="shared" si="21"/>
        <v>3.0500000000000682</v>
      </c>
      <c r="D238" s="28" t="s">
        <v>489</v>
      </c>
      <c r="E238" s="25">
        <v>3.05</v>
      </c>
      <c r="F238" s="26">
        <f t="shared" si="22"/>
        <v>99.999999999997755</v>
      </c>
      <c r="G238" s="25">
        <v>1.42</v>
      </c>
      <c r="H238" s="90">
        <f t="shared" si="23"/>
        <v>46.55737704917928</v>
      </c>
      <c r="I238" s="27"/>
    </row>
    <row r="239" spans="1:9" x14ac:dyDescent="0.25">
      <c r="A239" s="23">
        <f t="shared" si="20"/>
        <v>662.94</v>
      </c>
      <c r="B239" s="23">
        <v>665.99</v>
      </c>
      <c r="C239" s="24">
        <f t="shared" si="21"/>
        <v>3.0499999999999545</v>
      </c>
      <c r="D239" s="28" t="s">
        <v>489</v>
      </c>
      <c r="E239" s="25">
        <v>3.05</v>
      </c>
      <c r="F239" s="26">
        <f t="shared" si="22"/>
        <v>100.00000000000149</v>
      </c>
      <c r="G239" s="25">
        <v>1.52</v>
      </c>
      <c r="H239" s="90">
        <f t="shared" si="23"/>
        <v>49.836065573771236</v>
      </c>
      <c r="I239" s="27"/>
    </row>
    <row r="240" spans="1:9" x14ac:dyDescent="0.25">
      <c r="A240" s="23">
        <f t="shared" si="20"/>
        <v>665.99</v>
      </c>
      <c r="B240" s="23">
        <v>669.04</v>
      </c>
      <c r="C240" s="24">
        <f t="shared" si="21"/>
        <v>3.0499999999999545</v>
      </c>
      <c r="D240" s="28" t="s">
        <v>489</v>
      </c>
      <c r="E240" s="25">
        <v>3.05</v>
      </c>
      <c r="F240" s="26">
        <f t="shared" si="22"/>
        <v>100.00000000000149</v>
      </c>
      <c r="G240" s="25">
        <v>1.98</v>
      </c>
      <c r="H240" s="90">
        <f t="shared" si="23"/>
        <v>64.918032786886215</v>
      </c>
      <c r="I240" s="27"/>
    </row>
    <row r="241" spans="1:9" x14ac:dyDescent="0.25">
      <c r="A241" s="23">
        <f t="shared" si="20"/>
        <v>669.04</v>
      </c>
      <c r="B241" s="23">
        <v>672.08</v>
      </c>
      <c r="C241" s="24">
        <f t="shared" si="21"/>
        <v>3.0400000000000773</v>
      </c>
      <c r="D241" s="28" t="s">
        <v>489</v>
      </c>
      <c r="E241" s="25">
        <v>2.9</v>
      </c>
      <c r="F241" s="26">
        <f t="shared" si="22"/>
        <v>95.39473684210283</v>
      </c>
      <c r="G241" s="25">
        <v>1.98</v>
      </c>
      <c r="H241" s="90">
        <f t="shared" si="23"/>
        <v>65.131578947366762</v>
      </c>
      <c r="I241" s="27"/>
    </row>
    <row r="242" spans="1:9" x14ac:dyDescent="0.25">
      <c r="A242" s="23">
        <f t="shared" si="20"/>
        <v>672.08</v>
      </c>
      <c r="B242" s="23">
        <v>673.61</v>
      </c>
      <c r="C242" s="24">
        <f t="shared" si="21"/>
        <v>1.5299999999999727</v>
      </c>
      <c r="D242" s="28" t="s">
        <v>489</v>
      </c>
      <c r="E242" s="25">
        <v>1.48</v>
      </c>
      <c r="F242" s="26">
        <f t="shared" si="22"/>
        <v>96.732026143792567</v>
      </c>
      <c r="G242" s="25">
        <v>0.38</v>
      </c>
      <c r="H242" s="90">
        <f t="shared" si="23"/>
        <v>24.836601307189984</v>
      </c>
      <c r="I242" s="27"/>
    </row>
    <row r="243" spans="1:9" x14ac:dyDescent="0.25">
      <c r="A243" s="23">
        <f t="shared" si="20"/>
        <v>673.61</v>
      </c>
      <c r="B243" s="23">
        <v>676.66</v>
      </c>
      <c r="C243" s="24">
        <f t="shared" si="21"/>
        <v>3.0499999999999545</v>
      </c>
      <c r="D243" s="28" t="s">
        <v>490</v>
      </c>
      <c r="E243" s="25">
        <v>3.02</v>
      </c>
      <c r="F243" s="26">
        <f t="shared" si="22"/>
        <v>99.016393442624434</v>
      </c>
      <c r="G243" s="25">
        <v>1.32</v>
      </c>
      <c r="H243" s="90">
        <f t="shared" si="23"/>
        <v>43.278688524590812</v>
      </c>
      <c r="I243" s="27"/>
    </row>
    <row r="244" spans="1:9" x14ac:dyDescent="0.25">
      <c r="A244" s="23">
        <f t="shared" si="20"/>
        <v>676.66</v>
      </c>
      <c r="B244" s="23">
        <v>680.62</v>
      </c>
      <c r="C244" s="24">
        <f t="shared" si="21"/>
        <v>3.9600000000000364</v>
      </c>
      <c r="D244" s="28" t="s">
        <v>489</v>
      </c>
      <c r="E244" s="25">
        <v>2.16</v>
      </c>
      <c r="F244" s="26">
        <f t="shared" si="22"/>
        <v>54.545454545454049</v>
      </c>
      <c r="G244" s="25">
        <v>0.51</v>
      </c>
      <c r="H244" s="90">
        <f t="shared" si="23"/>
        <v>12.878787878787762</v>
      </c>
      <c r="I244" s="27" t="s">
        <v>1122</v>
      </c>
    </row>
    <row r="245" spans="1:9" x14ac:dyDescent="0.25">
      <c r="A245" s="23">
        <v>680.62</v>
      </c>
      <c r="B245" s="23">
        <v>683.06</v>
      </c>
      <c r="C245" s="24">
        <f t="shared" si="21"/>
        <v>2.4399999999999409</v>
      </c>
      <c r="D245" s="28" t="s">
        <v>489</v>
      </c>
      <c r="E245" s="25">
        <v>2.44</v>
      </c>
      <c r="F245" s="26">
        <f t="shared" si="22"/>
        <v>100.00000000000242</v>
      </c>
      <c r="G245" s="25">
        <v>0.26</v>
      </c>
      <c r="H245" s="90">
        <f t="shared" si="23"/>
        <v>10.655737704918291</v>
      </c>
      <c r="I245" s="27"/>
    </row>
    <row r="246" spans="1:9" x14ac:dyDescent="0.25">
      <c r="A246" s="23">
        <f t="shared" si="20"/>
        <v>683.06</v>
      </c>
      <c r="B246" s="23">
        <v>684.28</v>
      </c>
      <c r="C246" s="24">
        <f t="shared" si="21"/>
        <v>1.2200000000000273</v>
      </c>
      <c r="D246" s="28" t="s">
        <v>489</v>
      </c>
      <c r="E246" s="25">
        <v>1.22</v>
      </c>
      <c r="F246" s="26">
        <f t="shared" si="22"/>
        <v>99.999999999997755</v>
      </c>
      <c r="G246" s="25">
        <v>0.11</v>
      </c>
      <c r="H246" s="90">
        <f t="shared" si="23"/>
        <v>9.0163934426227499</v>
      </c>
      <c r="I246" s="27"/>
    </row>
    <row r="247" spans="1:9" x14ac:dyDescent="0.25">
      <c r="A247" s="23">
        <f t="shared" si="20"/>
        <v>684.28</v>
      </c>
      <c r="B247" s="23">
        <v>687.32</v>
      </c>
      <c r="C247" s="24">
        <f t="shared" si="21"/>
        <v>3.0400000000000773</v>
      </c>
      <c r="D247" s="28" t="s">
        <v>489</v>
      </c>
      <c r="E247" s="25">
        <v>3.05</v>
      </c>
      <c r="F247" s="26">
        <f t="shared" si="22"/>
        <v>100.32894736841848</v>
      </c>
      <c r="G247" s="25">
        <v>0.23</v>
      </c>
      <c r="H247" s="90">
        <f t="shared" si="23"/>
        <v>7.5657894736840188</v>
      </c>
      <c r="I247" s="27"/>
    </row>
    <row r="248" spans="1:9" x14ac:dyDescent="0.25">
      <c r="A248" s="23">
        <f t="shared" si="20"/>
        <v>687.32</v>
      </c>
      <c r="B248" s="23">
        <v>690.37</v>
      </c>
      <c r="C248" s="24">
        <f t="shared" si="21"/>
        <v>3.0499999999999545</v>
      </c>
      <c r="D248" s="28" t="s">
        <v>489</v>
      </c>
      <c r="E248" s="25">
        <v>3.05</v>
      </c>
      <c r="F248" s="26">
        <f t="shared" si="22"/>
        <v>100.00000000000149</v>
      </c>
      <c r="G248" s="25">
        <v>0.51</v>
      </c>
      <c r="H248" s="90">
        <f t="shared" si="23"/>
        <v>16.721311475410086</v>
      </c>
      <c r="I248" s="27"/>
    </row>
    <row r="249" spans="1:9" x14ac:dyDescent="0.25">
      <c r="A249" s="23">
        <f t="shared" si="20"/>
        <v>690.37</v>
      </c>
      <c r="B249" s="23">
        <v>693.42</v>
      </c>
      <c r="C249" s="24">
        <f t="shared" si="21"/>
        <v>3.0499999999999545</v>
      </c>
      <c r="D249" s="28" t="s">
        <v>489</v>
      </c>
      <c r="E249" s="25">
        <v>3.05</v>
      </c>
      <c r="F249" s="26">
        <f t="shared" si="22"/>
        <v>100.00000000000149</v>
      </c>
      <c r="G249" s="25">
        <v>0.81</v>
      </c>
      <c r="H249" s="90">
        <f t="shared" si="23"/>
        <v>26.557377049180726</v>
      </c>
      <c r="I249" s="27"/>
    </row>
    <row r="250" spans="1:9" x14ac:dyDescent="0.25">
      <c r="A250" s="23">
        <f t="shared" si="20"/>
        <v>693.42</v>
      </c>
      <c r="B250" s="23">
        <v>696.47</v>
      </c>
      <c r="C250" s="24">
        <f t="shared" si="21"/>
        <v>3.0500000000000682</v>
      </c>
      <c r="D250" s="28" t="s">
        <v>489</v>
      </c>
      <c r="E250" s="25">
        <v>3.05</v>
      </c>
      <c r="F250" s="26">
        <f t="shared" si="22"/>
        <v>99.999999999997755</v>
      </c>
      <c r="G250" s="25">
        <v>0.52</v>
      </c>
      <c r="H250" s="90">
        <f t="shared" si="23"/>
        <v>17.04918032786847</v>
      </c>
      <c r="I250" s="27"/>
    </row>
    <row r="251" spans="1:9" x14ac:dyDescent="0.25">
      <c r="A251" s="23">
        <f t="shared" si="20"/>
        <v>696.47</v>
      </c>
      <c r="B251" s="23">
        <v>699.52</v>
      </c>
      <c r="C251" s="24">
        <f t="shared" si="21"/>
        <v>3.0499999999999545</v>
      </c>
      <c r="D251" s="28" t="s">
        <v>490</v>
      </c>
      <c r="E251" s="25">
        <v>3.05</v>
      </c>
      <c r="F251" s="26">
        <f t="shared" si="22"/>
        <v>100.00000000000149</v>
      </c>
      <c r="G251" s="25">
        <v>1.0900000000000001</v>
      </c>
      <c r="H251" s="90">
        <f t="shared" si="23"/>
        <v>35.737704918033323</v>
      </c>
      <c r="I251" s="27"/>
    </row>
    <row r="252" spans="1:9" x14ac:dyDescent="0.25">
      <c r="A252" s="23">
        <f t="shared" si="20"/>
        <v>699.52</v>
      </c>
      <c r="B252" s="23">
        <v>702.56</v>
      </c>
      <c r="C252" s="24">
        <f t="shared" si="21"/>
        <v>3.0399999999999636</v>
      </c>
      <c r="D252" s="28" t="s">
        <v>490</v>
      </c>
      <c r="E252" s="25">
        <v>3.05</v>
      </c>
      <c r="F252" s="26">
        <f t="shared" si="22"/>
        <v>100.32894736842223</v>
      </c>
      <c r="G252" s="25">
        <v>0.68</v>
      </c>
      <c r="H252" s="90">
        <f t="shared" si="23"/>
        <v>22.368421052631849</v>
      </c>
      <c r="I252" s="27"/>
    </row>
    <row r="253" spans="1:9" x14ac:dyDescent="0.25">
      <c r="A253" s="23">
        <f t="shared" si="20"/>
        <v>702.56</v>
      </c>
      <c r="B253" s="23">
        <v>705.61</v>
      </c>
      <c r="C253" s="24">
        <f t="shared" si="21"/>
        <v>3.0500000000000682</v>
      </c>
      <c r="D253" s="28" t="s">
        <v>490</v>
      </c>
      <c r="E253" s="25">
        <v>3.05</v>
      </c>
      <c r="F253" s="26">
        <f t="shared" si="22"/>
        <v>99.999999999997755</v>
      </c>
      <c r="G253" s="25">
        <v>1.05</v>
      </c>
      <c r="H253" s="90">
        <f t="shared" si="23"/>
        <v>34.426229508195952</v>
      </c>
      <c r="I253" s="27"/>
    </row>
    <row r="254" spans="1:9" x14ac:dyDescent="0.25">
      <c r="A254" s="23">
        <f t="shared" si="20"/>
        <v>705.61</v>
      </c>
      <c r="B254" s="23">
        <v>708.66</v>
      </c>
      <c r="C254" s="24">
        <f t="shared" si="21"/>
        <v>3.0499999999999545</v>
      </c>
      <c r="D254" s="28" t="s">
        <v>490</v>
      </c>
      <c r="E254" s="25">
        <v>3.05</v>
      </c>
      <c r="F254" s="26">
        <f t="shared" si="22"/>
        <v>100.00000000000149</v>
      </c>
      <c r="G254" s="25">
        <v>1.53</v>
      </c>
      <c r="H254" s="90">
        <f t="shared" si="23"/>
        <v>50.163934426230263</v>
      </c>
      <c r="I254" s="27"/>
    </row>
    <row r="255" spans="1:9" x14ac:dyDescent="0.25">
      <c r="A255" s="23">
        <f t="shared" si="20"/>
        <v>708.66</v>
      </c>
      <c r="B255" s="23">
        <v>711.1</v>
      </c>
      <c r="C255" s="24">
        <f t="shared" si="21"/>
        <v>2.4400000000000546</v>
      </c>
      <c r="D255" s="28" t="s">
        <v>489</v>
      </c>
      <c r="E255" s="25">
        <v>2.38</v>
      </c>
      <c r="F255" s="26">
        <f t="shared" si="22"/>
        <v>97.540983606555187</v>
      </c>
      <c r="G255" s="25">
        <v>0.43</v>
      </c>
      <c r="H255" s="90">
        <f t="shared" si="23"/>
        <v>17.622950819671736</v>
      </c>
      <c r="I255" s="27"/>
    </row>
    <row r="256" spans="1:9" x14ac:dyDescent="0.25">
      <c r="A256" s="23">
        <f t="shared" si="20"/>
        <v>711.1</v>
      </c>
      <c r="B256" s="23">
        <v>714.14</v>
      </c>
      <c r="C256" s="24">
        <f t="shared" si="21"/>
        <v>3.0399999999999636</v>
      </c>
      <c r="D256" s="28" t="s">
        <v>490</v>
      </c>
      <c r="E256" s="25">
        <v>3.05</v>
      </c>
      <c r="F256" s="26">
        <f t="shared" si="22"/>
        <v>100.32894736842223</v>
      </c>
      <c r="G256" s="25">
        <v>1.06</v>
      </c>
      <c r="H256" s="90">
        <f t="shared" si="23"/>
        <v>34.868421052632002</v>
      </c>
      <c r="I256" s="27"/>
    </row>
    <row r="257" spans="1:9" x14ac:dyDescent="0.25">
      <c r="A257" s="23">
        <f t="shared" si="20"/>
        <v>714.14</v>
      </c>
      <c r="B257" s="23">
        <v>717.19</v>
      </c>
      <c r="C257" s="24">
        <f t="shared" si="21"/>
        <v>3.0500000000000682</v>
      </c>
      <c r="D257" s="28" t="s">
        <v>489</v>
      </c>
      <c r="E257" s="25">
        <v>3.05</v>
      </c>
      <c r="F257" s="26">
        <f t="shared" si="22"/>
        <v>99.999999999997755</v>
      </c>
      <c r="G257" s="25">
        <v>0.92</v>
      </c>
      <c r="H257" s="90">
        <f t="shared" si="23"/>
        <v>30.163934426228835</v>
      </c>
      <c r="I257" s="27"/>
    </row>
    <row r="258" spans="1:9" x14ac:dyDescent="0.25">
      <c r="A258" s="23">
        <f t="shared" si="20"/>
        <v>717.19</v>
      </c>
      <c r="B258" s="23">
        <v>720.24</v>
      </c>
      <c r="C258" s="24">
        <f t="shared" si="21"/>
        <v>3.0499999999999545</v>
      </c>
      <c r="D258" s="28" t="s">
        <v>489</v>
      </c>
      <c r="E258" s="25">
        <v>3.05</v>
      </c>
      <c r="F258" s="26">
        <f t="shared" si="22"/>
        <v>100.00000000000149</v>
      </c>
      <c r="G258" s="25">
        <v>1.81</v>
      </c>
      <c r="H258" s="90">
        <f t="shared" si="23"/>
        <v>59.344262295082849</v>
      </c>
      <c r="I258" s="27"/>
    </row>
    <row r="259" spans="1:9" x14ac:dyDescent="0.25">
      <c r="A259" s="23">
        <f t="shared" si="20"/>
        <v>720.24</v>
      </c>
      <c r="B259" s="23">
        <v>723.29</v>
      </c>
      <c r="C259" s="24">
        <f t="shared" si="21"/>
        <v>3.0499999999999545</v>
      </c>
      <c r="D259" s="28" t="s">
        <v>489</v>
      </c>
      <c r="E259" s="25">
        <v>3.05</v>
      </c>
      <c r="F259" s="26">
        <f t="shared" si="22"/>
        <v>100.00000000000149</v>
      </c>
      <c r="G259" s="25">
        <v>2.23</v>
      </c>
      <c r="H259" s="90">
        <f t="shared" si="23"/>
        <v>73.114754098361743</v>
      </c>
      <c r="I259" s="27"/>
    </row>
    <row r="260" spans="1:9" x14ac:dyDescent="0.25">
      <c r="A260" s="23">
        <f t="shared" si="20"/>
        <v>723.29</v>
      </c>
      <c r="B260" s="23">
        <v>726.34</v>
      </c>
      <c r="C260" s="24">
        <f t="shared" si="21"/>
        <v>3.0500000000000682</v>
      </c>
      <c r="D260" s="28" t="s">
        <v>490</v>
      </c>
      <c r="E260" s="25">
        <v>3.05</v>
      </c>
      <c r="F260" s="26">
        <f t="shared" si="22"/>
        <v>99.999999999997755</v>
      </c>
      <c r="G260" s="25">
        <v>1.76</v>
      </c>
      <c r="H260" s="90">
        <f t="shared" si="23"/>
        <v>57.704918032785592</v>
      </c>
      <c r="I260" s="27"/>
    </row>
    <row r="261" spans="1:9" x14ac:dyDescent="0.25">
      <c r="A261" s="23">
        <f t="shared" si="20"/>
        <v>726.34</v>
      </c>
      <c r="B261" s="23">
        <v>728.47</v>
      </c>
      <c r="C261" s="24">
        <f t="shared" si="21"/>
        <v>2.1299999999999955</v>
      </c>
      <c r="D261" s="28" t="s">
        <v>490</v>
      </c>
      <c r="E261" s="25">
        <v>2.13</v>
      </c>
      <c r="F261" s="26">
        <f t="shared" si="22"/>
        <v>100.0000000000002</v>
      </c>
      <c r="G261" s="25">
        <v>1.9</v>
      </c>
      <c r="H261" s="90">
        <f t="shared" si="23"/>
        <v>89.201877934272488</v>
      </c>
      <c r="I261" s="27"/>
    </row>
    <row r="262" spans="1:9" x14ac:dyDescent="0.25">
      <c r="A262" s="23">
        <f t="shared" si="20"/>
        <v>728.47</v>
      </c>
      <c r="B262" s="23">
        <v>731.52</v>
      </c>
      <c r="C262" s="24">
        <f t="shared" si="21"/>
        <v>3.0499999999999545</v>
      </c>
      <c r="D262" s="28" t="s">
        <v>489</v>
      </c>
      <c r="E262" s="25">
        <v>3.05</v>
      </c>
      <c r="F262" s="26">
        <f t="shared" si="22"/>
        <v>100.00000000000149</v>
      </c>
      <c r="G262" s="25">
        <v>2.59</v>
      </c>
      <c r="H262" s="90">
        <f t="shared" si="23"/>
        <v>84.918032786886513</v>
      </c>
      <c r="I262" s="27"/>
    </row>
    <row r="263" spans="1:9" x14ac:dyDescent="0.25">
      <c r="A263" s="23">
        <f t="shared" si="20"/>
        <v>731.52</v>
      </c>
      <c r="B263" s="23">
        <v>734.57</v>
      </c>
      <c r="C263" s="24">
        <f t="shared" si="21"/>
        <v>3.0500000000000682</v>
      </c>
      <c r="D263" s="28" t="s">
        <v>490</v>
      </c>
      <c r="E263" s="25">
        <v>2.96</v>
      </c>
      <c r="F263" s="26">
        <f t="shared" si="22"/>
        <v>97.049180327866679</v>
      </c>
      <c r="G263" s="25">
        <v>2.06</v>
      </c>
      <c r="H263" s="90">
        <f t="shared" si="23"/>
        <v>67.540983606555869</v>
      </c>
      <c r="I263" s="27"/>
    </row>
    <row r="264" spans="1:9" x14ac:dyDescent="0.25">
      <c r="A264" s="23">
        <f t="shared" si="20"/>
        <v>734.57</v>
      </c>
      <c r="B264" s="23">
        <v>737.62</v>
      </c>
      <c r="C264" s="24">
        <f t="shared" si="21"/>
        <v>3.0499999999999545</v>
      </c>
      <c r="D264" s="28" t="s">
        <v>489</v>
      </c>
      <c r="E264" s="25">
        <v>2.99</v>
      </c>
      <c r="F264" s="26">
        <f t="shared" si="22"/>
        <v>98.032786885247376</v>
      </c>
      <c r="G264" s="25">
        <v>2.41</v>
      </c>
      <c r="H264" s="90">
        <f t="shared" si="23"/>
        <v>79.016393442624135</v>
      </c>
      <c r="I264" s="27"/>
    </row>
    <row r="265" spans="1:9" x14ac:dyDescent="0.25">
      <c r="A265" s="23">
        <f t="shared" ref="A265:A305" si="24">IF(B264="","",B264)</f>
        <v>737.62</v>
      </c>
      <c r="B265" s="23">
        <v>739.14</v>
      </c>
      <c r="C265" s="24">
        <f t="shared" ref="C265:C305" si="25">IF(B265="","",B265-A265)</f>
        <v>1.5199999999999818</v>
      </c>
      <c r="D265" s="28" t="s">
        <v>490</v>
      </c>
      <c r="E265" s="25">
        <v>1.52</v>
      </c>
      <c r="F265" s="26">
        <f t="shared" ref="F265:F305" si="26">IF(B265="","",(E265/C265)*100)</f>
        <v>100.00000000000119</v>
      </c>
      <c r="G265" s="25">
        <v>1.2</v>
      </c>
      <c r="H265" s="90">
        <f t="shared" ref="H265:H305" si="27">IF(B265="","",(G265/C265)*100)</f>
        <v>78.947368421053582</v>
      </c>
      <c r="I265" s="27"/>
    </row>
    <row r="266" spans="1:9" x14ac:dyDescent="0.25">
      <c r="A266" s="23">
        <f t="shared" si="24"/>
        <v>739.14</v>
      </c>
      <c r="B266" s="23">
        <v>742.19</v>
      </c>
      <c r="C266" s="24">
        <f t="shared" si="25"/>
        <v>3.0500000000000682</v>
      </c>
      <c r="D266" s="28" t="s">
        <v>489</v>
      </c>
      <c r="E266" s="25">
        <v>3.05</v>
      </c>
      <c r="F266" s="26">
        <f t="shared" si="26"/>
        <v>99.999999999997755</v>
      </c>
      <c r="G266" s="25">
        <v>1.68</v>
      </c>
      <c r="H266" s="90">
        <f t="shared" si="27"/>
        <v>55.081967213113522</v>
      </c>
      <c r="I266" s="27"/>
    </row>
    <row r="267" spans="1:9" x14ac:dyDescent="0.25">
      <c r="A267" s="23">
        <f t="shared" si="24"/>
        <v>742.19</v>
      </c>
      <c r="B267" s="23">
        <v>745.24</v>
      </c>
      <c r="C267" s="24">
        <f t="shared" si="25"/>
        <v>3.0499999999999545</v>
      </c>
      <c r="D267" s="28" t="s">
        <v>489</v>
      </c>
      <c r="E267" s="25">
        <v>3.05</v>
      </c>
      <c r="F267" s="26">
        <f t="shared" si="26"/>
        <v>100.00000000000149</v>
      </c>
      <c r="G267" s="25">
        <v>1.51</v>
      </c>
      <c r="H267" s="90">
        <f t="shared" si="27"/>
        <v>49.508196721312217</v>
      </c>
      <c r="I267" s="27"/>
    </row>
    <row r="268" spans="1:9" x14ac:dyDescent="0.25">
      <c r="A268" s="23">
        <f t="shared" si="24"/>
        <v>745.24</v>
      </c>
      <c r="B268" s="23">
        <v>748.28</v>
      </c>
      <c r="C268" s="24">
        <f t="shared" si="25"/>
        <v>3.0399999999999636</v>
      </c>
      <c r="D268" s="28" t="s">
        <v>490</v>
      </c>
      <c r="E268" s="25">
        <v>3.05</v>
      </c>
      <c r="F268" s="26">
        <f t="shared" si="26"/>
        <v>100.32894736842223</v>
      </c>
      <c r="G268" s="25">
        <v>0.65</v>
      </c>
      <c r="H268" s="90">
        <f t="shared" si="27"/>
        <v>21.381578947368681</v>
      </c>
      <c r="I268" s="27"/>
    </row>
    <row r="269" spans="1:9" x14ac:dyDescent="0.25">
      <c r="A269" s="23">
        <f t="shared" si="24"/>
        <v>748.28</v>
      </c>
      <c r="B269" s="23">
        <v>751.33</v>
      </c>
      <c r="C269" s="24">
        <f t="shared" si="25"/>
        <v>3.0500000000000682</v>
      </c>
      <c r="D269" s="28" t="s">
        <v>490</v>
      </c>
      <c r="E269" s="25">
        <v>3.05</v>
      </c>
      <c r="F269" s="26">
        <f t="shared" si="26"/>
        <v>99.999999999997755</v>
      </c>
      <c r="G269" s="25">
        <v>1.88</v>
      </c>
      <c r="H269" s="90">
        <f t="shared" si="27"/>
        <v>61.639344262293704</v>
      </c>
      <c r="I269" s="27"/>
    </row>
    <row r="270" spans="1:9" x14ac:dyDescent="0.25">
      <c r="A270" s="23">
        <f t="shared" si="24"/>
        <v>751.33</v>
      </c>
      <c r="B270" s="23">
        <v>754.38</v>
      </c>
      <c r="C270" s="24">
        <f t="shared" si="25"/>
        <v>3.0499999999999545</v>
      </c>
      <c r="D270" s="28" t="s">
        <v>490</v>
      </c>
      <c r="E270" s="25">
        <v>3.05</v>
      </c>
      <c r="F270" s="26">
        <f t="shared" si="26"/>
        <v>100.00000000000149</v>
      </c>
      <c r="G270" s="25">
        <v>1.78</v>
      </c>
      <c r="H270" s="90">
        <f t="shared" si="27"/>
        <v>58.360655737705791</v>
      </c>
      <c r="I270" s="27"/>
    </row>
    <row r="271" spans="1:9" x14ac:dyDescent="0.25">
      <c r="A271" s="23">
        <f t="shared" si="24"/>
        <v>754.38</v>
      </c>
      <c r="B271" s="23">
        <v>757.43</v>
      </c>
      <c r="C271" s="24">
        <f t="shared" si="25"/>
        <v>3.0499999999999545</v>
      </c>
      <c r="D271" s="28" t="s">
        <v>490</v>
      </c>
      <c r="E271" s="25">
        <v>2.96</v>
      </c>
      <c r="F271" s="26">
        <f t="shared" si="26"/>
        <v>97.049180327870303</v>
      </c>
      <c r="G271" s="25">
        <v>2.67</v>
      </c>
      <c r="H271" s="90">
        <f t="shared" si="27"/>
        <v>87.540983606558669</v>
      </c>
      <c r="I271" s="27"/>
    </row>
    <row r="272" spans="1:9" x14ac:dyDescent="0.25">
      <c r="A272" s="23">
        <f t="shared" si="24"/>
        <v>757.43</v>
      </c>
      <c r="B272" s="23">
        <v>760.48</v>
      </c>
      <c r="C272" s="24">
        <f t="shared" si="25"/>
        <v>3.0500000000000682</v>
      </c>
      <c r="D272" s="28" t="s">
        <v>490</v>
      </c>
      <c r="E272" s="25">
        <v>3.05</v>
      </c>
      <c r="F272" s="26">
        <f t="shared" si="26"/>
        <v>99.999999999997755</v>
      </c>
      <c r="G272" s="25">
        <v>2.2799999999999998</v>
      </c>
      <c r="H272" s="90">
        <f t="shared" si="27"/>
        <v>74.754098360654069</v>
      </c>
      <c r="I272" s="27"/>
    </row>
    <row r="273" spans="1:9" x14ac:dyDescent="0.25">
      <c r="A273" s="23">
        <f t="shared" si="24"/>
        <v>760.48</v>
      </c>
      <c r="B273" s="23">
        <v>763.52</v>
      </c>
      <c r="C273" s="24">
        <f t="shared" si="25"/>
        <v>3.0399999999999636</v>
      </c>
      <c r="D273" s="28" t="s">
        <v>490</v>
      </c>
      <c r="E273" s="25">
        <v>3.04</v>
      </c>
      <c r="F273" s="26">
        <f t="shared" si="26"/>
        <v>100.00000000000119</v>
      </c>
      <c r="G273" s="25">
        <v>1.4</v>
      </c>
      <c r="H273" s="90">
        <f t="shared" si="27"/>
        <v>46.052631578947917</v>
      </c>
      <c r="I273" s="27"/>
    </row>
    <row r="274" spans="1:9" x14ac:dyDescent="0.25">
      <c r="A274" s="23">
        <f t="shared" si="24"/>
        <v>763.52</v>
      </c>
      <c r="B274" s="23">
        <v>766.57</v>
      </c>
      <c r="C274" s="24">
        <f t="shared" si="25"/>
        <v>3.0500000000000682</v>
      </c>
      <c r="D274" s="28" t="s">
        <v>490</v>
      </c>
      <c r="E274" s="25">
        <v>3.05</v>
      </c>
      <c r="F274" s="26">
        <f t="shared" si="26"/>
        <v>99.999999999997755</v>
      </c>
      <c r="G274" s="25">
        <v>2.02</v>
      </c>
      <c r="H274" s="90">
        <f t="shared" si="27"/>
        <v>66.229508196719834</v>
      </c>
      <c r="I274" s="27"/>
    </row>
    <row r="275" spans="1:9" x14ac:dyDescent="0.25">
      <c r="A275" s="23">
        <f t="shared" si="24"/>
        <v>766.57</v>
      </c>
      <c r="B275" s="23">
        <v>769.62</v>
      </c>
      <c r="C275" s="24">
        <f t="shared" si="25"/>
        <v>3.0499999999999545</v>
      </c>
      <c r="D275" s="28" t="s">
        <v>490</v>
      </c>
      <c r="E275" s="25">
        <v>3.05</v>
      </c>
      <c r="F275" s="26">
        <f t="shared" si="26"/>
        <v>100.00000000000149</v>
      </c>
      <c r="G275" s="25">
        <v>1.5</v>
      </c>
      <c r="H275" s="90">
        <f t="shared" si="27"/>
        <v>49.18032786885319</v>
      </c>
      <c r="I275" s="27"/>
    </row>
    <row r="276" spans="1:9" x14ac:dyDescent="0.25">
      <c r="A276" s="23">
        <f t="shared" si="24"/>
        <v>769.62</v>
      </c>
      <c r="B276" s="23">
        <v>772.67</v>
      </c>
      <c r="C276" s="24">
        <f t="shared" si="25"/>
        <v>3.0499999999999545</v>
      </c>
      <c r="D276" s="28" t="s">
        <v>490</v>
      </c>
      <c r="E276" s="25">
        <v>3.05</v>
      </c>
      <c r="F276" s="26">
        <f t="shared" si="26"/>
        <v>100.00000000000149</v>
      </c>
      <c r="G276" s="25">
        <v>1.38</v>
      </c>
      <c r="H276" s="90">
        <f t="shared" si="27"/>
        <v>45.245901639344929</v>
      </c>
      <c r="I276" s="27"/>
    </row>
    <row r="277" spans="1:9" x14ac:dyDescent="0.25">
      <c r="A277" s="23">
        <f t="shared" si="24"/>
        <v>772.67</v>
      </c>
      <c r="B277" s="23">
        <v>775.72</v>
      </c>
      <c r="C277" s="24">
        <f t="shared" si="25"/>
        <v>3.0500000000000682</v>
      </c>
      <c r="D277" s="28" t="s">
        <v>489</v>
      </c>
      <c r="E277" s="25">
        <v>3.05</v>
      </c>
      <c r="F277" s="26">
        <f t="shared" si="26"/>
        <v>99.999999999997755</v>
      </c>
      <c r="G277" s="25">
        <v>1.03</v>
      </c>
      <c r="H277" s="90">
        <f t="shared" si="27"/>
        <v>33.770491803277935</v>
      </c>
      <c r="I277" s="27"/>
    </row>
    <row r="278" spans="1:9" x14ac:dyDescent="0.25">
      <c r="A278" s="23">
        <f t="shared" si="24"/>
        <v>775.72</v>
      </c>
      <c r="B278" s="23">
        <v>778.76</v>
      </c>
      <c r="C278" s="24">
        <f t="shared" si="25"/>
        <v>3.0399999999999636</v>
      </c>
      <c r="D278" s="28" t="s">
        <v>490</v>
      </c>
      <c r="E278" s="25">
        <v>3.05</v>
      </c>
      <c r="F278" s="26">
        <f t="shared" si="26"/>
        <v>100.32894736842223</v>
      </c>
      <c r="G278" s="25">
        <v>0.49</v>
      </c>
      <c r="H278" s="90">
        <f t="shared" si="27"/>
        <v>16.118421052631771</v>
      </c>
      <c r="I278" s="27"/>
    </row>
    <row r="279" spans="1:9" x14ac:dyDescent="0.25">
      <c r="A279" s="23">
        <f t="shared" si="24"/>
        <v>778.76</v>
      </c>
      <c r="B279" s="23">
        <v>781.81</v>
      </c>
      <c r="C279" s="24">
        <f>IF(B279="","",B279-A279)</f>
        <v>3.0499999999999545</v>
      </c>
      <c r="D279" s="28" t="s">
        <v>489</v>
      </c>
      <c r="E279" s="25">
        <v>3.05</v>
      </c>
      <c r="F279" s="26">
        <f t="shared" si="26"/>
        <v>100.00000000000149</v>
      </c>
      <c r="G279" s="25">
        <v>0.22</v>
      </c>
      <c r="H279" s="90">
        <f t="shared" si="27"/>
        <v>7.2131147540984681</v>
      </c>
      <c r="I279" s="27"/>
    </row>
    <row r="280" spans="1:9" x14ac:dyDescent="0.25">
      <c r="A280" s="23">
        <f t="shared" si="24"/>
        <v>781.81</v>
      </c>
      <c r="B280" s="23">
        <v>784.86</v>
      </c>
      <c r="C280" s="24">
        <f t="shared" si="25"/>
        <v>3.0500000000000682</v>
      </c>
      <c r="D280" s="28" t="s">
        <v>490</v>
      </c>
      <c r="E280" s="25">
        <v>3.05</v>
      </c>
      <c r="F280" s="26">
        <f t="shared" si="26"/>
        <v>99.999999999997755</v>
      </c>
      <c r="G280" s="25">
        <v>1.38</v>
      </c>
      <c r="H280" s="90">
        <f t="shared" si="27"/>
        <v>45.245901639343245</v>
      </c>
      <c r="I280" s="27"/>
    </row>
    <row r="281" spans="1:9" x14ac:dyDescent="0.25">
      <c r="A281" s="23">
        <f t="shared" si="24"/>
        <v>784.86</v>
      </c>
      <c r="B281" s="23">
        <v>787.91</v>
      </c>
      <c r="C281" s="24">
        <f t="shared" si="25"/>
        <v>3.0499999999999545</v>
      </c>
      <c r="D281" s="28" t="s">
        <v>490</v>
      </c>
      <c r="E281" s="25">
        <v>3.05</v>
      </c>
      <c r="F281" s="26">
        <f t="shared" si="26"/>
        <v>100.00000000000149</v>
      </c>
      <c r="G281" s="25">
        <v>0.68</v>
      </c>
      <c r="H281" s="90">
        <f t="shared" si="27"/>
        <v>22.295081967213449</v>
      </c>
      <c r="I281" s="27"/>
    </row>
    <row r="282" spans="1:9" x14ac:dyDescent="0.25">
      <c r="A282" s="23">
        <f t="shared" si="24"/>
        <v>787.91</v>
      </c>
      <c r="B282" s="23">
        <v>790.96</v>
      </c>
      <c r="C282" s="24">
        <f t="shared" si="25"/>
        <v>3.0500000000000682</v>
      </c>
      <c r="D282" s="28" t="s">
        <v>490</v>
      </c>
      <c r="E282" s="25">
        <v>3.05</v>
      </c>
      <c r="F282" s="26">
        <f t="shared" si="26"/>
        <v>99.999999999997755</v>
      </c>
      <c r="G282" s="25">
        <v>1.17</v>
      </c>
      <c r="H282" s="90">
        <f t="shared" si="27"/>
        <v>38.360655737704057</v>
      </c>
      <c r="I282" s="27"/>
    </row>
    <row r="283" spans="1:9" x14ac:dyDescent="0.25">
      <c r="A283" s="23">
        <f t="shared" si="24"/>
        <v>790.96</v>
      </c>
      <c r="B283" s="23">
        <v>794</v>
      </c>
      <c r="C283" s="24">
        <f t="shared" si="25"/>
        <v>3.0399999999999636</v>
      </c>
      <c r="D283" s="28" t="s">
        <v>490</v>
      </c>
      <c r="E283" s="25">
        <v>3.05</v>
      </c>
      <c r="F283" s="26">
        <f t="shared" si="26"/>
        <v>100.32894736842223</v>
      </c>
      <c r="G283" s="25">
        <v>1.05</v>
      </c>
      <c r="H283" s="90">
        <f t="shared" si="27"/>
        <v>34.53947368421094</v>
      </c>
      <c r="I283" s="27"/>
    </row>
    <row r="284" spans="1:9" x14ac:dyDescent="0.25">
      <c r="A284" s="23">
        <f t="shared" si="24"/>
        <v>794</v>
      </c>
      <c r="B284" s="23">
        <v>797.05</v>
      </c>
      <c r="C284" s="24">
        <f t="shared" si="25"/>
        <v>3.0499999999999545</v>
      </c>
      <c r="D284" s="28" t="s">
        <v>489</v>
      </c>
      <c r="E284" s="25">
        <v>3.05</v>
      </c>
      <c r="F284" s="26">
        <f t="shared" si="26"/>
        <v>100.00000000000149</v>
      </c>
      <c r="G284" s="25">
        <v>0.82</v>
      </c>
      <c r="H284" s="90">
        <f t="shared" si="27"/>
        <v>26.885245901639742</v>
      </c>
      <c r="I284" s="27"/>
    </row>
    <row r="285" spans="1:9" x14ac:dyDescent="0.25">
      <c r="A285" s="23">
        <f t="shared" si="24"/>
        <v>797.05</v>
      </c>
      <c r="B285" s="23">
        <v>798.88</v>
      </c>
      <c r="C285" s="24">
        <f t="shared" si="25"/>
        <v>1.8300000000000409</v>
      </c>
      <c r="D285" s="28" t="s">
        <v>489</v>
      </c>
      <c r="E285" s="25">
        <v>1.83</v>
      </c>
      <c r="F285" s="26">
        <f t="shared" si="26"/>
        <v>99.999999999997769</v>
      </c>
      <c r="G285" s="25">
        <v>0.33</v>
      </c>
      <c r="H285" s="90">
        <f t="shared" si="27"/>
        <v>18.0327868852455</v>
      </c>
      <c r="I285" s="27"/>
    </row>
    <row r="286" spans="1:9" x14ac:dyDescent="0.25">
      <c r="A286" s="23">
        <f t="shared" si="24"/>
        <v>798.88</v>
      </c>
      <c r="B286" s="23">
        <v>801.62</v>
      </c>
      <c r="C286" s="24">
        <f t="shared" si="25"/>
        <v>2.7400000000000091</v>
      </c>
      <c r="D286" s="28" t="s">
        <v>490</v>
      </c>
      <c r="E286" s="25">
        <v>2.74</v>
      </c>
      <c r="F286" s="26">
        <f t="shared" si="26"/>
        <v>99.999999999999673</v>
      </c>
      <c r="G286" s="25">
        <v>1.6</v>
      </c>
      <c r="H286" s="90">
        <f t="shared" si="27"/>
        <v>58.394160583941414</v>
      </c>
      <c r="I286" s="27"/>
    </row>
    <row r="287" spans="1:9" x14ac:dyDescent="0.25">
      <c r="A287" s="23">
        <f t="shared" si="24"/>
        <v>801.62</v>
      </c>
      <c r="B287" s="23">
        <v>804.67</v>
      </c>
      <c r="C287" s="24">
        <f t="shared" si="25"/>
        <v>3.0499999999999545</v>
      </c>
      <c r="D287" s="28" t="s">
        <v>490</v>
      </c>
      <c r="E287" s="25">
        <v>3.05</v>
      </c>
      <c r="F287" s="26">
        <f t="shared" si="26"/>
        <v>100.00000000000149</v>
      </c>
      <c r="G287" s="25">
        <v>1.33</v>
      </c>
      <c r="H287" s="90">
        <f t="shared" si="27"/>
        <v>43.606557377049832</v>
      </c>
      <c r="I287" s="27"/>
    </row>
    <row r="288" spans="1:9" x14ac:dyDescent="0.25">
      <c r="A288" s="23">
        <f t="shared" si="24"/>
        <v>804.67</v>
      </c>
      <c r="B288" s="23">
        <v>807.72</v>
      </c>
      <c r="C288" s="24">
        <f t="shared" si="25"/>
        <v>3.0500000000000682</v>
      </c>
      <c r="D288" s="28" t="s">
        <v>489</v>
      </c>
      <c r="E288" s="25">
        <v>3.05</v>
      </c>
      <c r="F288" s="26">
        <f t="shared" si="26"/>
        <v>99.999999999997755</v>
      </c>
      <c r="G288" s="25">
        <v>0.72</v>
      </c>
      <c r="H288" s="90">
        <f t="shared" si="27"/>
        <v>23.606557377048652</v>
      </c>
      <c r="I288" s="27"/>
    </row>
    <row r="289" spans="1:9" x14ac:dyDescent="0.25">
      <c r="A289" s="23">
        <f t="shared" si="24"/>
        <v>807.72</v>
      </c>
      <c r="B289" s="23">
        <v>810.77</v>
      </c>
      <c r="C289" s="24">
        <f t="shared" si="25"/>
        <v>3.0499999999999545</v>
      </c>
      <c r="D289" s="28" t="s">
        <v>489</v>
      </c>
      <c r="E289" s="25">
        <v>3.04</v>
      </c>
      <c r="F289" s="26">
        <f t="shared" si="26"/>
        <v>99.672131147542473</v>
      </c>
      <c r="G289" s="25">
        <v>0.82</v>
      </c>
      <c r="H289" s="90">
        <f t="shared" si="27"/>
        <v>26.885245901639742</v>
      </c>
      <c r="I289" s="27"/>
    </row>
    <row r="290" spans="1:9" x14ac:dyDescent="0.25">
      <c r="A290" s="23">
        <f t="shared" si="24"/>
        <v>810.77</v>
      </c>
      <c r="B290" s="23">
        <v>813.82</v>
      </c>
      <c r="C290" s="24">
        <f t="shared" si="25"/>
        <v>3.0500000000000682</v>
      </c>
      <c r="D290" s="28" t="s">
        <v>489</v>
      </c>
      <c r="E290" s="25">
        <v>3.02</v>
      </c>
      <c r="F290" s="26">
        <f t="shared" si="26"/>
        <v>99.016393442620725</v>
      </c>
      <c r="G290" s="25">
        <v>0.65</v>
      </c>
      <c r="H290" s="90">
        <f t="shared" si="27"/>
        <v>21.311475409835591</v>
      </c>
      <c r="I290" s="27"/>
    </row>
    <row r="291" spans="1:9" x14ac:dyDescent="0.25">
      <c r="A291" s="23">
        <f t="shared" si="24"/>
        <v>813.82</v>
      </c>
      <c r="B291" s="23">
        <v>816.86</v>
      </c>
      <c r="C291" s="24">
        <f t="shared" si="25"/>
        <v>3.0399999999999636</v>
      </c>
      <c r="D291" s="28" t="s">
        <v>490</v>
      </c>
      <c r="E291" s="25">
        <v>3.03</v>
      </c>
      <c r="F291" s="26">
        <f t="shared" si="26"/>
        <v>99.671052631580139</v>
      </c>
      <c r="G291" s="25">
        <v>2.0499999999999998</v>
      </c>
      <c r="H291" s="90">
        <f t="shared" si="27"/>
        <v>67.434210526316591</v>
      </c>
      <c r="I291" s="27"/>
    </row>
    <row r="292" spans="1:9" x14ac:dyDescent="0.25">
      <c r="A292" s="23">
        <f t="shared" si="24"/>
        <v>816.86</v>
      </c>
      <c r="B292" s="23">
        <v>819.91</v>
      </c>
      <c r="C292" s="24">
        <f t="shared" si="25"/>
        <v>3.0499999999999545</v>
      </c>
      <c r="D292" s="28" t="s">
        <v>489</v>
      </c>
      <c r="E292" s="25">
        <v>3.05</v>
      </c>
      <c r="F292" s="26">
        <f t="shared" si="26"/>
        <v>100.00000000000149</v>
      </c>
      <c r="G292" s="25">
        <v>0.71</v>
      </c>
      <c r="H292" s="90">
        <f t="shared" si="27"/>
        <v>23.27868852459051</v>
      </c>
      <c r="I292" s="27"/>
    </row>
    <row r="293" spans="1:9" x14ac:dyDescent="0.25">
      <c r="A293" s="23">
        <f t="shared" si="24"/>
        <v>819.91</v>
      </c>
      <c r="B293" s="23">
        <v>822.96</v>
      </c>
      <c r="C293" s="24">
        <f t="shared" si="25"/>
        <v>3.0500000000000682</v>
      </c>
      <c r="D293" s="28" t="s">
        <v>490</v>
      </c>
      <c r="E293" s="25">
        <v>3.05</v>
      </c>
      <c r="F293" s="26">
        <f t="shared" si="26"/>
        <v>99.999999999997755</v>
      </c>
      <c r="G293" s="25">
        <v>1.53</v>
      </c>
      <c r="H293" s="90">
        <f t="shared" si="27"/>
        <v>50.163934426228387</v>
      </c>
      <c r="I293" s="27"/>
    </row>
    <row r="294" spans="1:9" x14ac:dyDescent="0.25">
      <c r="A294" s="23">
        <f t="shared" si="24"/>
        <v>822.96</v>
      </c>
      <c r="B294" s="23">
        <v>826.01</v>
      </c>
      <c r="C294" s="24">
        <f t="shared" si="25"/>
        <v>3.0499999999999545</v>
      </c>
      <c r="D294" s="28" t="s">
        <v>489</v>
      </c>
      <c r="E294" s="25">
        <v>3.05</v>
      </c>
      <c r="F294" s="26">
        <f t="shared" si="26"/>
        <v>100.00000000000149</v>
      </c>
      <c r="G294" s="25">
        <v>1.3</v>
      </c>
      <c r="H294" s="90">
        <f t="shared" si="27"/>
        <v>42.622950819672766</v>
      </c>
      <c r="I294" s="27"/>
    </row>
    <row r="295" spans="1:9" x14ac:dyDescent="0.25">
      <c r="A295" s="23">
        <f t="shared" si="24"/>
        <v>826.01</v>
      </c>
      <c r="B295" s="23">
        <v>829.06</v>
      </c>
      <c r="C295" s="24">
        <f t="shared" si="25"/>
        <v>3.0499999999999545</v>
      </c>
      <c r="D295" s="28" t="s">
        <v>490</v>
      </c>
      <c r="E295" s="25">
        <v>3.05</v>
      </c>
      <c r="F295" s="26">
        <f t="shared" si="26"/>
        <v>100.00000000000149</v>
      </c>
      <c r="G295" s="25">
        <v>2.0299999999999998</v>
      </c>
      <c r="H295" s="90">
        <f t="shared" si="27"/>
        <v>66.557377049181312</v>
      </c>
      <c r="I295" s="27"/>
    </row>
    <row r="296" spans="1:9" x14ac:dyDescent="0.25">
      <c r="A296" s="23">
        <f t="shared" si="24"/>
        <v>829.06</v>
      </c>
      <c r="B296" s="23">
        <v>832.1</v>
      </c>
      <c r="C296" s="24">
        <f t="shared" si="25"/>
        <v>3.0400000000000773</v>
      </c>
      <c r="D296" s="28" t="s">
        <v>490</v>
      </c>
      <c r="E296" s="25">
        <v>3.04</v>
      </c>
      <c r="F296" s="26">
        <f t="shared" si="26"/>
        <v>99.999999999997456</v>
      </c>
      <c r="G296" s="25">
        <v>1.63</v>
      </c>
      <c r="H296" s="90">
        <f t="shared" si="27"/>
        <v>53.618421052630218</v>
      </c>
      <c r="I296" s="27"/>
    </row>
    <row r="297" spans="1:9" x14ac:dyDescent="0.25">
      <c r="A297" s="23">
        <f t="shared" si="24"/>
        <v>832.1</v>
      </c>
      <c r="B297" s="23">
        <v>835.15</v>
      </c>
      <c r="C297" s="24">
        <f t="shared" si="25"/>
        <v>3.0499999999999545</v>
      </c>
      <c r="D297" s="28" t="s">
        <v>490</v>
      </c>
      <c r="E297" s="25">
        <v>3.05</v>
      </c>
      <c r="F297" s="26">
        <f t="shared" si="26"/>
        <v>100.00000000000149</v>
      </c>
      <c r="G297" s="25">
        <v>0.57999999999999996</v>
      </c>
      <c r="H297" s="90">
        <f t="shared" si="27"/>
        <v>19.016393442623233</v>
      </c>
      <c r="I297" s="27"/>
    </row>
    <row r="298" spans="1:9" x14ac:dyDescent="0.25">
      <c r="A298" s="23">
        <f t="shared" si="24"/>
        <v>835.15</v>
      </c>
      <c r="B298" s="23">
        <v>838.2</v>
      </c>
      <c r="C298" s="24">
        <f t="shared" si="25"/>
        <v>3.0500000000000682</v>
      </c>
      <c r="D298" s="28" t="s">
        <v>490</v>
      </c>
      <c r="E298" s="25">
        <v>3.05</v>
      </c>
      <c r="F298" s="26">
        <f t="shared" si="26"/>
        <v>99.999999999997755</v>
      </c>
      <c r="G298" s="25">
        <v>1</v>
      </c>
      <c r="H298" s="90">
        <f t="shared" si="27"/>
        <v>32.786885245900905</v>
      </c>
      <c r="I298" s="27"/>
    </row>
    <row r="299" spans="1:9" x14ac:dyDescent="0.25">
      <c r="A299" s="23">
        <f t="shared" si="24"/>
        <v>838.2</v>
      </c>
      <c r="B299" s="23">
        <v>841.25</v>
      </c>
      <c r="C299" s="24">
        <f t="shared" si="25"/>
        <v>3.0499999999999545</v>
      </c>
      <c r="D299" s="28" t="s">
        <v>490</v>
      </c>
      <c r="E299" s="25">
        <v>2.98</v>
      </c>
      <c r="F299" s="26">
        <f t="shared" si="26"/>
        <v>97.704918032788342</v>
      </c>
      <c r="G299" s="25">
        <v>1.18</v>
      </c>
      <c r="H299" s="90">
        <f t="shared" si="27"/>
        <v>38.688524590164505</v>
      </c>
      <c r="I299" s="27"/>
    </row>
    <row r="300" spans="1:9" x14ac:dyDescent="0.25">
      <c r="A300" s="23">
        <f t="shared" si="24"/>
        <v>841.25</v>
      </c>
      <c r="B300" s="23">
        <v>844.3</v>
      </c>
      <c r="C300" s="24">
        <f t="shared" si="25"/>
        <v>3.0499999999999545</v>
      </c>
      <c r="D300" s="28" t="s">
        <v>490</v>
      </c>
      <c r="E300" s="25">
        <v>3.05</v>
      </c>
      <c r="F300" s="26">
        <f t="shared" si="26"/>
        <v>100.00000000000149</v>
      </c>
      <c r="G300" s="25">
        <v>1.47</v>
      </c>
      <c r="H300" s="90">
        <f t="shared" si="27"/>
        <v>48.196721311476125</v>
      </c>
      <c r="I300" s="27"/>
    </row>
    <row r="301" spans="1:9" x14ac:dyDescent="0.25">
      <c r="A301" s="23">
        <f t="shared" si="24"/>
        <v>844.3</v>
      </c>
      <c r="B301" s="23">
        <v>847.34</v>
      </c>
      <c r="C301" s="24">
        <f t="shared" si="25"/>
        <v>3.0400000000000773</v>
      </c>
      <c r="D301" s="28" t="s">
        <v>490</v>
      </c>
      <c r="E301" s="25">
        <v>3.05</v>
      </c>
      <c r="F301" s="26">
        <f t="shared" si="26"/>
        <v>100.32894736841848</v>
      </c>
      <c r="G301" s="25">
        <v>1.67</v>
      </c>
      <c r="H301" s="90">
        <f t="shared" si="27"/>
        <v>54.934210526314388</v>
      </c>
      <c r="I301" s="27"/>
    </row>
    <row r="302" spans="1:9" x14ac:dyDescent="0.25">
      <c r="A302" s="23">
        <f t="shared" si="24"/>
        <v>847.34</v>
      </c>
      <c r="B302" s="23">
        <v>850.39</v>
      </c>
      <c r="C302" s="24">
        <f t="shared" si="25"/>
        <v>3.0499999999999545</v>
      </c>
      <c r="D302" s="28" t="s">
        <v>489</v>
      </c>
      <c r="E302" s="25">
        <v>3.05</v>
      </c>
      <c r="F302" s="26">
        <f t="shared" si="26"/>
        <v>100.00000000000149</v>
      </c>
      <c r="G302" s="25">
        <v>1.58</v>
      </c>
      <c r="H302" s="90">
        <f t="shared" si="27"/>
        <v>51.803278688525367</v>
      </c>
      <c r="I302" s="27"/>
    </row>
    <row r="303" spans="1:9" x14ac:dyDescent="0.25">
      <c r="A303" s="23">
        <f t="shared" si="24"/>
        <v>850.39</v>
      </c>
      <c r="B303" s="23">
        <v>853.44</v>
      </c>
      <c r="C303" s="24">
        <f t="shared" si="25"/>
        <v>3.0500000000000682</v>
      </c>
      <c r="D303" s="28" t="s">
        <v>490</v>
      </c>
      <c r="E303" s="25">
        <v>3.05</v>
      </c>
      <c r="F303" s="26">
        <f t="shared" si="26"/>
        <v>99.999999999997755</v>
      </c>
      <c r="G303" s="25">
        <v>0.93</v>
      </c>
      <c r="H303" s="90">
        <f t="shared" si="27"/>
        <v>30.491803278687847</v>
      </c>
      <c r="I303" s="27"/>
    </row>
    <row r="304" spans="1:9" x14ac:dyDescent="0.25">
      <c r="A304" s="23">
        <f t="shared" si="24"/>
        <v>853.44</v>
      </c>
      <c r="B304" s="23">
        <v>856.49</v>
      </c>
      <c r="C304" s="24">
        <f t="shared" si="25"/>
        <v>3.0499999999999545</v>
      </c>
      <c r="D304" s="28" t="s">
        <v>489</v>
      </c>
      <c r="E304" s="25">
        <v>3.05</v>
      </c>
      <c r="F304" s="26">
        <f t="shared" si="26"/>
        <v>100.00000000000149</v>
      </c>
      <c r="G304" s="25">
        <v>1.2</v>
      </c>
      <c r="H304" s="90">
        <f t="shared" si="27"/>
        <v>39.344262295082558</v>
      </c>
      <c r="I304" s="27"/>
    </row>
    <row r="305" spans="1:9" x14ac:dyDescent="0.25">
      <c r="A305" s="23">
        <f t="shared" si="24"/>
        <v>856.49</v>
      </c>
      <c r="B305" s="23">
        <v>859.54</v>
      </c>
      <c r="C305" s="24">
        <f t="shared" si="25"/>
        <v>3.0499999999999545</v>
      </c>
      <c r="D305" s="28" t="s">
        <v>489</v>
      </c>
      <c r="E305" s="25">
        <v>3.05</v>
      </c>
      <c r="F305" s="26">
        <f t="shared" si="26"/>
        <v>100.00000000000149</v>
      </c>
      <c r="G305" s="25">
        <v>1.52</v>
      </c>
      <c r="H305" s="90">
        <f t="shared" si="27"/>
        <v>49.836065573771236</v>
      </c>
      <c r="I305" s="27"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39"/>
  <sheetViews>
    <sheetView zoomScale="90" zoomScaleNormal="90" workbookViewId="0">
      <pane ySplit="2" topLeftCell="A3" activePane="bottomLeft" state="frozen"/>
      <selection pane="bottomLeft" activeCell="C332" sqref="C332"/>
    </sheetView>
  </sheetViews>
  <sheetFormatPr defaultRowHeight="13.2" x14ac:dyDescent="0.25"/>
  <cols>
    <col min="2" max="3" width="8.88671875" style="108"/>
    <col min="4" max="4" width="11.6640625" style="108" customWidth="1"/>
    <col min="5" max="5" width="48.5546875" customWidth="1"/>
  </cols>
  <sheetData>
    <row r="1" spans="1:5" ht="15.6" x14ac:dyDescent="0.25">
      <c r="A1" s="157" t="s">
        <v>40</v>
      </c>
      <c r="B1" s="158"/>
      <c r="C1" s="158"/>
      <c r="D1" s="158"/>
      <c r="E1" s="159"/>
    </row>
    <row r="2" spans="1:5" ht="13.8" thickBot="1" x14ac:dyDescent="0.3">
      <c r="A2" s="29" t="s">
        <v>41</v>
      </c>
      <c r="B2" s="30" t="s">
        <v>31</v>
      </c>
      <c r="C2" s="30" t="s">
        <v>32</v>
      </c>
      <c r="D2" s="31" t="s">
        <v>33</v>
      </c>
      <c r="E2" s="32" t="s">
        <v>37</v>
      </c>
    </row>
    <row r="3" spans="1:5" x14ac:dyDescent="0.25">
      <c r="A3" s="33">
        <v>1</v>
      </c>
      <c r="B3" s="34">
        <v>0</v>
      </c>
      <c r="C3" s="34">
        <v>7.8</v>
      </c>
      <c r="D3" s="35">
        <f>IF(C3="","",C3-B3)</f>
        <v>7.8</v>
      </c>
      <c r="E3" s="36"/>
    </row>
    <row r="4" spans="1:5" x14ac:dyDescent="0.25">
      <c r="A4" s="33">
        <v>2</v>
      </c>
      <c r="B4" s="34">
        <f>IF(C3="","",C3)</f>
        <v>7.8</v>
      </c>
      <c r="C4" s="34">
        <v>12.19</v>
      </c>
      <c r="D4" s="35">
        <f t="shared" ref="D4:D67" si="0">IF(C4="","",C4-B4)</f>
        <v>4.3899999999999997</v>
      </c>
      <c r="E4" s="36"/>
    </row>
    <row r="5" spans="1:5" x14ac:dyDescent="0.25">
      <c r="A5" s="33">
        <v>3</v>
      </c>
      <c r="B5" s="34">
        <f t="shared" ref="B5:B68" si="1">IF(C4="","",C4)</f>
        <v>12.19</v>
      </c>
      <c r="C5" s="34">
        <v>16.5</v>
      </c>
      <c r="D5" s="35">
        <f t="shared" si="0"/>
        <v>4.3100000000000005</v>
      </c>
      <c r="E5" s="36"/>
    </row>
    <row r="6" spans="1:5" x14ac:dyDescent="0.25">
      <c r="A6" s="33">
        <v>4</v>
      </c>
      <c r="B6" s="34">
        <f t="shared" si="1"/>
        <v>16.5</v>
      </c>
      <c r="C6" s="34">
        <v>20</v>
      </c>
      <c r="D6" s="35">
        <f t="shared" si="0"/>
        <v>3.5</v>
      </c>
      <c r="E6" s="36"/>
    </row>
    <row r="7" spans="1:5" x14ac:dyDescent="0.25">
      <c r="A7" s="33">
        <v>5</v>
      </c>
      <c r="B7" s="34">
        <f t="shared" si="1"/>
        <v>20</v>
      </c>
      <c r="C7" s="34">
        <v>22.1</v>
      </c>
      <c r="D7" s="35">
        <f t="shared" si="0"/>
        <v>2.1000000000000014</v>
      </c>
      <c r="E7" s="36"/>
    </row>
    <row r="8" spans="1:5" x14ac:dyDescent="0.25">
      <c r="A8" s="33">
        <v>6</v>
      </c>
      <c r="B8" s="34">
        <f t="shared" si="1"/>
        <v>22.1</v>
      </c>
      <c r="C8" s="34">
        <v>24.38</v>
      </c>
      <c r="D8" s="35">
        <f t="shared" si="0"/>
        <v>2.2799999999999976</v>
      </c>
      <c r="E8" s="36"/>
    </row>
    <row r="9" spans="1:5" x14ac:dyDescent="0.25">
      <c r="A9" s="33">
        <v>7</v>
      </c>
      <c r="B9" s="34">
        <f t="shared" si="1"/>
        <v>24.38</v>
      </c>
      <c r="C9" s="34">
        <v>27.31</v>
      </c>
      <c r="D9" s="35">
        <f t="shared" si="0"/>
        <v>2.9299999999999997</v>
      </c>
      <c r="E9" s="36"/>
    </row>
    <row r="10" spans="1:5" x14ac:dyDescent="0.25">
      <c r="A10" s="33">
        <v>8</v>
      </c>
      <c r="B10" s="34">
        <f t="shared" si="1"/>
        <v>27.31</v>
      </c>
      <c r="C10" s="34">
        <v>29.41</v>
      </c>
      <c r="D10" s="35">
        <f t="shared" si="0"/>
        <v>2.1000000000000014</v>
      </c>
      <c r="E10" s="36"/>
    </row>
    <row r="11" spans="1:5" x14ac:dyDescent="0.25">
      <c r="A11" s="33">
        <v>9</v>
      </c>
      <c r="B11" s="34">
        <f t="shared" si="1"/>
        <v>29.41</v>
      </c>
      <c r="C11" s="34">
        <v>31.19</v>
      </c>
      <c r="D11" s="35">
        <f t="shared" si="0"/>
        <v>1.7800000000000011</v>
      </c>
      <c r="E11" s="36"/>
    </row>
    <row r="12" spans="1:5" x14ac:dyDescent="0.25">
      <c r="A12" s="33">
        <v>10</v>
      </c>
      <c r="B12" s="34">
        <f t="shared" si="1"/>
        <v>31.19</v>
      </c>
      <c r="C12" s="34">
        <v>33.22</v>
      </c>
      <c r="D12" s="35">
        <f t="shared" si="0"/>
        <v>2.0299999999999976</v>
      </c>
      <c r="E12" s="36"/>
    </row>
    <row r="13" spans="1:5" x14ac:dyDescent="0.25">
      <c r="A13" s="33">
        <v>11</v>
      </c>
      <c r="B13" s="34">
        <f t="shared" si="1"/>
        <v>33.22</v>
      </c>
      <c r="C13" s="34">
        <v>35.270000000000003</v>
      </c>
      <c r="D13" s="35">
        <f t="shared" si="0"/>
        <v>2.0500000000000043</v>
      </c>
      <c r="E13" s="36"/>
    </row>
    <row r="14" spans="1:5" x14ac:dyDescent="0.25">
      <c r="A14" s="33">
        <v>12</v>
      </c>
      <c r="B14" s="34">
        <f t="shared" si="1"/>
        <v>35.270000000000003</v>
      </c>
      <c r="C14" s="34">
        <v>37.47</v>
      </c>
      <c r="D14" s="35">
        <f t="shared" si="0"/>
        <v>2.1999999999999957</v>
      </c>
      <c r="E14" s="36"/>
    </row>
    <row r="15" spans="1:5" x14ac:dyDescent="0.25">
      <c r="A15" s="33">
        <v>13</v>
      </c>
      <c r="B15" s="34">
        <f t="shared" si="1"/>
        <v>37.47</v>
      </c>
      <c r="C15" s="34">
        <v>39.450000000000003</v>
      </c>
      <c r="D15" s="35">
        <f t="shared" si="0"/>
        <v>1.980000000000004</v>
      </c>
      <c r="E15" s="36"/>
    </row>
    <row r="16" spans="1:5" x14ac:dyDescent="0.25">
      <c r="A16" s="33">
        <v>14</v>
      </c>
      <c r="B16" s="34">
        <f t="shared" si="1"/>
        <v>39.450000000000003</v>
      </c>
      <c r="C16" s="34">
        <v>41.44</v>
      </c>
      <c r="D16" s="35">
        <f t="shared" si="0"/>
        <v>1.9899999999999949</v>
      </c>
      <c r="E16" s="36"/>
    </row>
    <row r="17" spans="1:5" x14ac:dyDescent="0.25">
      <c r="A17" s="33">
        <v>15</v>
      </c>
      <c r="B17" s="34">
        <f t="shared" si="1"/>
        <v>41.44</v>
      </c>
      <c r="C17" s="34">
        <v>43.41</v>
      </c>
      <c r="D17" s="35">
        <f t="shared" si="0"/>
        <v>1.9699999999999989</v>
      </c>
      <c r="E17" s="36"/>
    </row>
    <row r="18" spans="1:5" x14ac:dyDescent="0.25">
      <c r="A18" s="33">
        <v>16</v>
      </c>
      <c r="B18" s="34">
        <f t="shared" si="1"/>
        <v>43.41</v>
      </c>
      <c r="C18" s="34">
        <v>45.51</v>
      </c>
      <c r="D18" s="35">
        <f t="shared" si="0"/>
        <v>2.1000000000000014</v>
      </c>
      <c r="E18" s="36"/>
    </row>
    <row r="19" spans="1:5" x14ac:dyDescent="0.25">
      <c r="A19" s="33">
        <v>17</v>
      </c>
      <c r="B19" s="34">
        <f t="shared" si="1"/>
        <v>45.51</v>
      </c>
      <c r="C19" s="34">
        <v>47.59</v>
      </c>
      <c r="D19" s="35">
        <f t="shared" si="0"/>
        <v>2.0800000000000054</v>
      </c>
      <c r="E19" s="36"/>
    </row>
    <row r="20" spans="1:5" x14ac:dyDescent="0.25">
      <c r="A20" s="33">
        <v>18</v>
      </c>
      <c r="B20" s="34">
        <f t="shared" si="1"/>
        <v>47.59</v>
      </c>
      <c r="C20" s="34">
        <v>49.57</v>
      </c>
      <c r="D20" s="35">
        <f t="shared" si="0"/>
        <v>1.9799999999999969</v>
      </c>
      <c r="E20" s="36"/>
    </row>
    <row r="21" spans="1:5" x14ac:dyDescent="0.25">
      <c r="A21" s="33">
        <v>19</v>
      </c>
      <c r="B21" s="34">
        <f t="shared" si="1"/>
        <v>49.57</v>
      </c>
      <c r="C21" s="34">
        <v>51.38</v>
      </c>
      <c r="D21" s="35">
        <f t="shared" si="0"/>
        <v>1.8100000000000023</v>
      </c>
      <c r="E21" s="36"/>
    </row>
    <row r="22" spans="1:5" x14ac:dyDescent="0.25">
      <c r="A22" s="33">
        <v>20</v>
      </c>
      <c r="B22" s="34">
        <f t="shared" si="1"/>
        <v>51.38</v>
      </c>
      <c r="C22" s="34">
        <v>53.36</v>
      </c>
      <c r="D22" s="35">
        <f t="shared" si="0"/>
        <v>1.9799999999999969</v>
      </c>
      <c r="E22" s="36"/>
    </row>
    <row r="23" spans="1:5" x14ac:dyDescent="0.25">
      <c r="A23" s="33">
        <v>21</v>
      </c>
      <c r="B23" s="34">
        <f t="shared" si="1"/>
        <v>53.36</v>
      </c>
      <c r="C23" s="34">
        <v>55.11</v>
      </c>
      <c r="D23" s="35">
        <f t="shared" si="0"/>
        <v>1.75</v>
      </c>
      <c r="E23" s="36"/>
    </row>
    <row r="24" spans="1:5" x14ac:dyDescent="0.25">
      <c r="A24" s="33">
        <v>22</v>
      </c>
      <c r="B24" s="34">
        <f t="shared" si="1"/>
        <v>55.11</v>
      </c>
      <c r="C24" s="34">
        <v>56.89</v>
      </c>
      <c r="D24" s="35">
        <f t="shared" si="0"/>
        <v>1.7800000000000011</v>
      </c>
      <c r="E24" s="36"/>
    </row>
    <row r="25" spans="1:5" x14ac:dyDescent="0.25">
      <c r="A25" s="33">
        <v>23</v>
      </c>
      <c r="B25" s="34">
        <f t="shared" si="1"/>
        <v>56.89</v>
      </c>
      <c r="C25" s="34">
        <v>58.97</v>
      </c>
      <c r="D25" s="35">
        <f t="shared" si="0"/>
        <v>2.0799999999999983</v>
      </c>
      <c r="E25" s="36"/>
    </row>
    <row r="26" spans="1:5" x14ac:dyDescent="0.25">
      <c r="A26" s="33">
        <v>24</v>
      </c>
      <c r="B26" s="34">
        <f t="shared" si="1"/>
        <v>58.97</v>
      </c>
      <c r="C26" s="34">
        <v>60.93</v>
      </c>
      <c r="D26" s="35">
        <f t="shared" si="0"/>
        <v>1.9600000000000009</v>
      </c>
      <c r="E26" s="36"/>
    </row>
    <row r="27" spans="1:5" x14ac:dyDescent="0.25">
      <c r="A27" s="33">
        <v>25</v>
      </c>
      <c r="B27" s="34">
        <f t="shared" si="1"/>
        <v>60.93</v>
      </c>
      <c r="C27" s="34">
        <v>62.85</v>
      </c>
      <c r="D27" s="35">
        <f t="shared" si="0"/>
        <v>1.9200000000000017</v>
      </c>
      <c r="E27" s="36"/>
    </row>
    <row r="28" spans="1:5" x14ac:dyDescent="0.25">
      <c r="A28" s="33">
        <v>26</v>
      </c>
      <c r="B28" s="34">
        <f t="shared" si="1"/>
        <v>62.85</v>
      </c>
      <c r="C28" s="34">
        <v>64.760000000000005</v>
      </c>
      <c r="D28" s="35">
        <f t="shared" si="0"/>
        <v>1.9100000000000037</v>
      </c>
      <c r="E28" s="36"/>
    </row>
    <row r="29" spans="1:5" x14ac:dyDescent="0.25">
      <c r="A29" s="33">
        <v>27</v>
      </c>
      <c r="B29" s="34">
        <f t="shared" si="1"/>
        <v>64.760000000000005</v>
      </c>
      <c r="C29" s="34">
        <v>66.97</v>
      </c>
      <c r="D29" s="35">
        <f t="shared" si="0"/>
        <v>2.2099999999999937</v>
      </c>
      <c r="E29" s="36"/>
    </row>
    <row r="30" spans="1:5" x14ac:dyDescent="0.25">
      <c r="A30" s="33">
        <v>28</v>
      </c>
      <c r="B30" s="34">
        <f t="shared" si="1"/>
        <v>66.97</v>
      </c>
      <c r="C30" s="34">
        <v>69.17</v>
      </c>
      <c r="D30" s="35">
        <f t="shared" si="0"/>
        <v>2.2000000000000028</v>
      </c>
      <c r="E30" s="36"/>
    </row>
    <row r="31" spans="1:5" x14ac:dyDescent="0.25">
      <c r="A31" s="33">
        <v>29</v>
      </c>
      <c r="B31" s="34">
        <f t="shared" si="1"/>
        <v>69.17</v>
      </c>
      <c r="C31" s="34">
        <v>71.349999999999994</v>
      </c>
      <c r="D31" s="35">
        <f t="shared" si="0"/>
        <v>2.1799999999999926</v>
      </c>
      <c r="E31" s="36"/>
    </row>
    <row r="32" spans="1:5" x14ac:dyDescent="0.25">
      <c r="A32" s="33">
        <v>30</v>
      </c>
      <c r="B32" s="34">
        <f t="shared" si="1"/>
        <v>71.349999999999994</v>
      </c>
      <c r="C32" s="34">
        <v>73.28</v>
      </c>
      <c r="D32" s="35">
        <f t="shared" si="0"/>
        <v>1.9300000000000068</v>
      </c>
      <c r="E32" s="36"/>
    </row>
    <row r="33" spans="1:5" x14ac:dyDescent="0.25">
      <c r="A33" s="33">
        <v>31</v>
      </c>
      <c r="B33" s="34">
        <f t="shared" si="1"/>
        <v>73.28</v>
      </c>
      <c r="C33" s="34">
        <v>75.400000000000006</v>
      </c>
      <c r="D33" s="35">
        <f t="shared" si="0"/>
        <v>2.1200000000000045</v>
      </c>
      <c r="E33" s="36"/>
    </row>
    <row r="34" spans="1:5" x14ac:dyDescent="0.25">
      <c r="A34" s="33">
        <v>32</v>
      </c>
      <c r="B34" s="34">
        <f t="shared" si="1"/>
        <v>75.400000000000006</v>
      </c>
      <c r="C34" s="34">
        <v>77.38</v>
      </c>
      <c r="D34" s="35">
        <f t="shared" si="0"/>
        <v>1.9799999999999898</v>
      </c>
      <c r="E34" s="36"/>
    </row>
    <row r="35" spans="1:5" x14ac:dyDescent="0.25">
      <c r="A35" s="33">
        <v>33</v>
      </c>
      <c r="B35" s="34">
        <f t="shared" si="1"/>
        <v>77.38</v>
      </c>
      <c r="C35" s="34">
        <v>79.33</v>
      </c>
      <c r="D35" s="35">
        <f t="shared" si="0"/>
        <v>1.9500000000000028</v>
      </c>
      <c r="E35" s="36"/>
    </row>
    <row r="36" spans="1:5" x14ac:dyDescent="0.25">
      <c r="A36" s="33">
        <v>34</v>
      </c>
      <c r="B36" s="34">
        <f t="shared" si="1"/>
        <v>79.33</v>
      </c>
      <c r="C36" s="34">
        <v>81.349999999999994</v>
      </c>
      <c r="D36" s="35">
        <f t="shared" si="0"/>
        <v>2.019999999999996</v>
      </c>
      <c r="E36" s="36"/>
    </row>
    <row r="37" spans="1:5" x14ac:dyDescent="0.25">
      <c r="A37" s="33">
        <v>35</v>
      </c>
      <c r="B37" s="34">
        <f t="shared" si="1"/>
        <v>81.349999999999994</v>
      </c>
      <c r="C37" s="34">
        <v>83.52</v>
      </c>
      <c r="D37" s="35">
        <f t="shared" si="0"/>
        <v>2.1700000000000017</v>
      </c>
      <c r="E37" s="36"/>
    </row>
    <row r="38" spans="1:5" x14ac:dyDescent="0.25">
      <c r="A38" s="33">
        <v>36</v>
      </c>
      <c r="B38" s="34">
        <f t="shared" si="1"/>
        <v>83.52</v>
      </c>
      <c r="C38" s="34">
        <v>85.54</v>
      </c>
      <c r="D38" s="35">
        <f t="shared" si="0"/>
        <v>2.0200000000000102</v>
      </c>
      <c r="E38" s="36"/>
    </row>
    <row r="39" spans="1:5" x14ac:dyDescent="0.25">
      <c r="A39" s="33">
        <v>37</v>
      </c>
      <c r="B39" s="34">
        <f t="shared" si="1"/>
        <v>85.54</v>
      </c>
      <c r="C39" s="34">
        <v>87.51</v>
      </c>
      <c r="D39" s="35">
        <f t="shared" si="0"/>
        <v>1.9699999999999989</v>
      </c>
      <c r="E39" s="36"/>
    </row>
    <row r="40" spans="1:5" x14ac:dyDescent="0.25">
      <c r="A40" s="33">
        <v>38</v>
      </c>
      <c r="B40" s="34">
        <f t="shared" si="1"/>
        <v>87.51</v>
      </c>
      <c r="C40" s="34">
        <v>89.45</v>
      </c>
      <c r="D40" s="35">
        <f t="shared" si="0"/>
        <v>1.9399999999999977</v>
      </c>
      <c r="E40" s="36"/>
    </row>
    <row r="41" spans="1:5" x14ac:dyDescent="0.25">
      <c r="A41" s="33">
        <v>39</v>
      </c>
      <c r="B41" s="34">
        <f t="shared" si="1"/>
        <v>89.45</v>
      </c>
      <c r="C41" s="34">
        <v>91.56</v>
      </c>
      <c r="D41" s="35">
        <f t="shared" si="0"/>
        <v>2.1099999999999994</v>
      </c>
      <c r="E41" s="36"/>
    </row>
    <row r="42" spans="1:5" x14ac:dyDescent="0.25">
      <c r="A42" s="33">
        <v>40</v>
      </c>
      <c r="B42" s="34">
        <f t="shared" si="1"/>
        <v>91.56</v>
      </c>
      <c r="C42" s="34">
        <v>93.67</v>
      </c>
      <c r="D42" s="35">
        <f t="shared" si="0"/>
        <v>2.1099999999999994</v>
      </c>
      <c r="E42" s="36"/>
    </row>
    <row r="43" spans="1:5" x14ac:dyDescent="0.25">
      <c r="A43" s="33">
        <v>41</v>
      </c>
      <c r="B43" s="34">
        <f t="shared" si="1"/>
        <v>93.67</v>
      </c>
      <c r="C43" s="34">
        <v>95.56</v>
      </c>
      <c r="D43" s="35">
        <f t="shared" si="0"/>
        <v>1.8900000000000006</v>
      </c>
      <c r="E43" s="36"/>
    </row>
    <row r="44" spans="1:5" x14ac:dyDescent="0.25">
      <c r="A44" s="33">
        <v>42</v>
      </c>
      <c r="B44" s="34">
        <f t="shared" si="1"/>
        <v>95.56</v>
      </c>
      <c r="C44" s="34">
        <v>97.68</v>
      </c>
      <c r="D44" s="35">
        <f t="shared" si="0"/>
        <v>2.1200000000000045</v>
      </c>
      <c r="E44" s="36"/>
    </row>
    <row r="45" spans="1:5" x14ac:dyDescent="0.25">
      <c r="A45" s="33">
        <v>43</v>
      </c>
      <c r="B45" s="34">
        <f t="shared" si="1"/>
        <v>97.68</v>
      </c>
      <c r="C45" s="34">
        <v>99.57</v>
      </c>
      <c r="D45" s="35">
        <f t="shared" si="0"/>
        <v>1.8899999999999864</v>
      </c>
      <c r="E45" s="36"/>
    </row>
    <row r="46" spans="1:5" x14ac:dyDescent="0.25">
      <c r="A46" s="33">
        <v>44</v>
      </c>
      <c r="B46" s="34">
        <f t="shared" si="1"/>
        <v>99.57</v>
      </c>
      <c r="C46" s="34">
        <v>101.42</v>
      </c>
      <c r="D46" s="35">
        <f t="shared" si="0"/>
        <v>1.8500000000000085</v>
      </c>
      <c r="E46" s="36"/>
    </row>
    <row r="47" spans="1:5" x14ac:dyDescent="0.25">
      <c r="A47" s="33">
        <v>45</v>
      </c>
      <c r="B47" s="34">
        <f t="shared" si="1"/>
        <v>101.42</v>
      </c>
      <c r="C47" s="34">
        <v>103.4</v>
      </c>
      <c r="D47" s="35">
        <f t="shared" si="0"/>
        <v>1.980000000000004</v>
      </c>
      <c r="E47" s="36"/>
    </row>
    <row r="48" spans="1:5" x14ac:dyDescent="0.25">
      <c r="A48" s="33">
        <v>46</v>
      </c>
      <c r="B48" s="34">
        <f t="shared" si="1"/>
        <v>103.4</v>
      </c>
      <c r="C48" s="34">
        <v>105.29</v>
      </c>
      <c r="D48" s="35">
        <f t="shared" si="0"/>
        <v>1.8900000000000006</v>
      </c>
      <c r="E48" s="36"/>
    </row>
    <row r="49" spans="1:5" x14ac:dyDescent="0.25">
      <c r="A49" s="33">
        <v>47</v>
      </c>
      <c r="B49" s="34">
        <f t="shared" si="1"/>
        <v>105.29</v>
      </c>
      <c r="C49" s="34">
        <v>107.11</v>
      </c>
      <c r="D49" s="35">
        <f t="shared" si="0"/>
        <v>1.8199999999999932</v>
      </c>
      <c r="E49" s="36"/>
    </row>
    <row r="50" spans="1:5" x14ac:dyDescent="0.25">
      <c r="A50" s="33">
        <v>48</v>
      </c>
      <c r="B50" s="34">
        <f t="shared" si="1"/>
        <v>107.11</v>
      </c>
      <c r="C50" s="34">
        <v>109.29</v>
      </c>
      <c r="D50" s="35">
        <f t="shared" si="0"/>
        <v>2.1800000000000068</v>
      </c>
      <c r="E50" s="36"/>
    </row>
    <row r="51" spans="1:5" x14ac:dyDescent="0.25">
      <c r="A51" s="33">
        <v>49</v>
      </c>
      <c r="B51" s="34">
        <f t="shared" si="1"/>
        <v>109.29</v>
      </c>
      <c r="C51" s="34">
        <v>111.28</v>
      </c>
      <c r="D51" s="35">
        <f t="shared" si="0"/>
        <v>1.9899999999999949</v>
      </c>
      <c r="E51" s="36"/>
    </row>
    <row r="52" spans="1:5" x14ac:dyDescent="0.25">
      <c r="A52" s="33">
        <v>50</v>
      </c>
      <c r="B52" s="34">
        <f t="shared" si="1"/>
        <v>111.28</v>
      </c>
      <c r="C52" s="34">
        <v>114.7</v>
      </c>
      <c r="D52" s="35">
        <f t="shared" si="0"/>
        <v>3.4200000000000017</v>
      </c>
      <c r="E52" s="36"/>
    </row>
    <row r="53" spans="1:5" x14ac:dyDescent="0.25">
      <c r="A53" s="33">
        <v>51</v>
      </c>
      <c r="B53" s="34">
        <f t="shared" si="1"/>
        <v>114.7</v>
      </c>
      <c r="C53" s="34">
        <v>117.41</v>
      </c>
      <c r="D53" s="35">
        <f t="shared" si="0"/>
        <v>2.7099999999999937</v>
      </c>
      <c r="E53" s="36"/>
    </row>
    <row r="54" spans="1:5" x14ac:dyDescent="0.25">
      <c r="A54" s="33">
        <v>52</v>
      </c>
      <c r="B54" s="34">
        <f t="shared" si="1"/>
        <v>117.41</v>
      </c>
      <c r="C54" s="34">
        <v>119.45</v>
      </c>
      <c r="D54" s="35">
        <f t="shared" si="0"/>
        <v>2.0400000000000063</v>
      </c>
      <c r="E54" s="36"/>
    </row>
    <row r="55" spans="1:5" x14ac:dyDescent="0.25">
      <c r="A55" s="33">
        <v>53</v>
      </c>
      <c r="B55" s="34">
        <f t="shared" si="1"/>
        <v>119.45</v>
      </c>
      <c r="C55" s="34">
        <v>121.7</v>
      </c>
      <c r="D55" s="35">
        <f t="shared" si="0"/>
        <v>2.25</v>
      </c>
      <c r="E55" s="36"/>
    </row>
    <row r="56" spans="1:5" x14ac:dyDescent="0.25">
      <c r="A56" s="33">
        <v>54</v>
      </c>
      <c r="B56" s="34">
        <f t="shared" si="1"/>
        <v>121.7</v>
      </c>
      <c r="C56" s="34">
        <v>123.78</v>
      </c>
      <c r="D56" s="35">
        <f t="shared" si="0"/>
        <v>2.0799999999999983</v>
      </c>
      <c r="E56" s="36"/>
    </row>
    <row r="57" spans="1:5" x14ac:dyDescent="0.25">
      <c r="A57" s="33">
        <v>55</v>
      </c>
      <c r="B57" s="34">
        <f t="shared" si="1"/>
        <v>123.78</v>
      </c>
      <c r="C57" s="34">
        <v>125.19</v>
      </c>
      <c r="D57" s="35">
        <f t="shared" si="0"/>
        <v>1.4099999999999966</v>
      </c>
      <c r="E57" s="36"/>
    </row>
    <row r="58" spans="1:5" x14ac:dyDescent="0.25">
      <c r="A58" s="33">
        <v>56</v>
      </c>
      <c r="B58" s="34">
        <f t="shared" si="1"/>
        <v>125.19</v>
      </c>
      <c r="C58" s="34">
        <v>128.02000000000001</v>
      </c>
      <c r="D58" s="35">
        <f t="shared" si="0"/>
        <v>2.8300000000000125</v>
      </c>
      <c r="E58" s="36"/>
    </row>
    <row r="59" spans="1:5" x14ac:dyDescent="0.25">
      <c r="A59" s="33">
        <v>57</v>
      </c>
      <c r="B59" s="34">
        <f t="shared" si="1"/>
        <v>128.02000000000001</v>
      </c>
      <c r="C59" s="34">
        <v>130.06</v>
      </c>
      <c r="D59" s="35">
        <f t="shared" si="0"/>
        <v>2.039999999999992</v>
      </c>
      <c r="E59" s="36"/>
    </row>
    <row r="60" spans="1:5" x14ac:dyDescent="0.25">
      <c r="A60" s="33">
        <v>58</v>
      </c>
      <c r="B60" s="34">
        <f t="shared" si="1"/>
        <v>130.06</v>
      </c>
      <c r="C60" s="34">
        <v>132.04</v>
      </c>
      <c r="D60" s="35">
        <f t="shared" si="0"/>
        <v>1.9799999999999898</v>
      </c>
      <c r="E60" s="36"/>
    </row>
    <row r="61" spans="1:5" x14ac:dyDescent="0.25">
      <c r="A61" s="33">
        <v>59</v>
      </c>
      <c r="B61" s="34">
        <f t="shared" si="1"/>
        <v>132.04</v>
      </c>
      <c r="C61" s="34">
        <v>134.16999999999999</v>
      </c>
      <c r="D61" s="35">
        <f t="shared" si="0"/>
        <v>2.1299999999999955</v>
      </c>
      <c r="E61" s="36"/>
    </row>
    <row r="62" spans="1:5" x14ac:dyDescent="0.25">
      <c r="A62" s="33">
        <v>60</v>
      </c>
      <c r="B62" s="34">
        <f t="shared" si="1"/>
        <v>134.16999999999999</v>
      </c>
      <c r="C62" s="34">
        <v>136.22</v>
      </c>
      <c r="D62" s="35">
        <f t="shared" si="0"/>
        <v>2.0500000000000114</v>
      </c>
      <c r="E62" s="36"/>
    </row>
    <row r="63" spans="1:5" x14ac:dyDescent="0.25">
      <c r="A63" s="33">
        <v>61</v>
      </c>
      <c r="B63" s="34">
        <f t="shared" si="1"/>
        <v>136.22</v>
      </c>
      <c r="C63" s="34">
        <v>138.38</v>
      </c>
      <c r="D63" s="35">
        <f t="shared" si="0"/>
        <v>2.1599999999999966</v>
      </c>
      <c r="E63" s="36"/>
    </row>
    <row r="64" spans="1:5" x14ac:dyDescent="0.25">
      <c r="A64" s="33">
        <v>62</v>
      </c>
      <c r="B64" s="34">
        <f t="shared" si="1"/>
        <v>138.38</v>
      </c>
      <c r="C64" s="34">
        <v>140.53</v>
      </c>
      <c r="D64" s="35">
        <f t="shared" si="0"/>
        <v>2.1500000000000057</v>
      </c>
      <c r="E64" s="36"/>
    </row>
    <row r="65" spans="1:5" x14ac:dyDescent="0.25">
      <c r="A65" s="33">
        <v>63</v>
      </c>
      <c r="B65" s="34">
        <f t="shared" si="1"/>
        <v>140.53</v>
      </c>
      <c r="C65" s="34">
        <v>142.57</v>
      </c>
      <c r="D65" s="35">
        <f t="shared" si="0"/>
        <v>2.039999999999992</v>
      </c>
      <c r="E65" s="36"/>
    </row>
    <row r="66" spans="1:5" x14ac:dyDescent="0.25">
      <c r="A66" s="33">
        <v>64</v>
      </c>
      <c r="B66" s="34">
        <f t="shared" si="1"/>
        <v>142.57</v>
      </c>
      <c r="C66" s="34">
        <v>144.55000000000001</v>
      </c>
      <c r="D66" s="35">
        <f t="shared" si="0"/>
        <v>1.9800000000000182</v>
      </c>
      <c r="E66" s="36"/>
    </row>
    <row r="67" spans="1:5" x14ac:dyDescent="0.25">
      <c r="A67" s="33">
        <v>65</v>
      </c>
      <c r="B67" s="34">
        <f t="shared" si="1"/>
        <v>144.55000000000001</v>
      </c>
      <c r="C67" s="34">
        <v>146.63999999999999</v>
      </c>
      <c r="D67" s="35">
        <f t="shared" si="0"/>
        <v>2.089999999999975</v>
      </c>
      <c r="E67" s="36"/>
    </row>
    <row r="68" spans="1:5" x14ac:dyDescent="0.25">
      <c r="A68" s="33">
        <v>66</v>
      </c>
      <c r="B68" s="34">
        <f t="shared" si="1"/>
        <v>146.63999999999999</v>
      </c>
      <c r="C68" s="34">
        <v>148.66</v>
      </c>
      <c r="D68" s="35">
        <f t="shared" ref="D68:D131" si="2">IF(C68="","",C68-B68)</f>
        <v>2.0200000000000102</v>
      </c>
      <c r="E68" s="36"/>
    </row>
    <row r="69" spans="1:5" x14ac:dyDescent="0.25">
      <c r="A69" s="33">
        <v>67</v>
      </c>
      <c r="B69" s="34">
        <f t="shared" ref="B69:B101" si="3">IF(C68="","",C68)</f>
        <v>148.66</v>
      </c>
      <c r="C69" s="34">
        <v>150.88</v>
      </c>
      <c r="D69" s="35">
        <f t="shared" si="2"/>
        <v>2.2199999999999989</v>
      </c>
      <c r="E69" s="36"/>
    </row>
    <row r="70" spans="1:5" x14ac:dyDescent="0.25">
      <c r="A70" s="33">
        <v>68</v>
      </c>
      <c r="B70" s="34">
        <f t="shared" si="3"/>
        <v>150.88</v>
      </c>
      <c r="C70" s="34">
        <v>152.81</v>
      </c>
      <c r="D70" s="35">
        <f t="shared" si="2"/>
        <v>1.9300000000000068</v>
      </c>
      <c r="E70" s="36"/>
    </row>
    <row r="71" spans="1:5" x14ac:dyDescent="0.25">
      <c r="A71" s="33">
        <v>69</v>
      </c>
      <c r="B71" s="34">
        <f t="shared" si="3"/>
        <v>152.81</v>
      </c>
      <c r="C71" s="34">
        <v>154.75</v>
      </c>
      <c r="D71" s="35">
        <f t="shared" si="2"/>
        <v>1.9399999999999977</v>
      </c>
      <c r="E71" s="36"/>
    </row>
    <row r="72" spans="1:5" x14ac:dyDescent="0.25">
      <c r="A72" s="33">
        <v>70</v>
      </c>
      <c r="B72" s="34">
        <f t="shared" si="3"/>
        <v>154.75</v>
      </c>
      <c r="C72" s="34">
        <v>156.63999999999999</v>
      </c>
      <c r="D72" s="35">
        <f t="shared" si="2"/>
        <v>1.8899999999999864</v>
      </c>
      <c r="E72" s="36"/>
    </row>
    <row r="73" spans="1:5" x14ac:dyDescent="0.25">
      <c r="A73" s="33">
        <v>71</v>
      </c>
      <c r="B73" s="34">
        <f t="shared" si="3"/>
        <v>156.63999999999999</v>
      </c>
      <c r="C73" s="34">
        <v>158.61000000000001</v>
      </c>
      <c r="D73" s="35">
        <f t="shared" si="2"/>
        <v>1.9700000000000273</v>
      </c>
      <c r="E73" s="36"/>
    </row>
    <row r="74" spans="1:5" x14ac:dyDescent="0.25">
      <c r="A74" s="33">
        <v>72</v>
      </c>
      <c r="B74" s="34">
        <f t="shared" si="3"/>
        <v>158.61000000000001</v>
      </c>
      <c r="C74" s="34">
        <v>160.76</v>
      </c>
      <c r="D74" s="35">
        <f t="shared" si="2"/>
        <v>2.1499999999999773</v>
      </c>
      <c r="E74" s="36"/>
    </row>
    <row r="75" spans="1:5" x14ac:dyDescent="0.25">
      <c r="A75" s="33">
        <v>73</v>
      </c>
      <c r="B75" s="34">
        <f t="shared" si="3"/>
        <v>160.76</v>
      </c>
      <c r="C75" s="34">
        <v>162.72</v>
      </c>
      <c r="D75" s="35">
        <f t="shared" si="2"/>
        <v>1.960000000000008</v>
      </c>
      <c r="E75" s="36"/>
    </row>
    <row r="76" spans="1:5" x14ac:dyDescent="0.25">
      <c r="A76" s="33">
        <v>74</v>
      </c>
      <c r="B76" s="34">
        <f t="shared" si="3"/>
        <v>162.72</v>
      </c>
      <c r="C76" s="34">
        <v>164.59</v>
      </c>
      <c r="D76" s="35">
        <f t="shared" si="2"/>
        <v>1.8700000000000045</v>
      </c>
      <c r="E76" s="36"/>
    </row>
    <row r="77" spans="1:5" x14ac:dyDescent="0.25">
      <c r="A77" s="33">
        <v>75</v>
      </c>
      <c r="B77" s="34">
        <f t="shared" si="3"/>
        <v>164.59</v>
      </c>
      <c r="C77" s="34">
        <v>166.55</v>
      </c>
      <c r="D77" s="35">
        <f t="shared" si="2"/>
        <v>1.960000000000008</v>
      </c>
      <c r="E77" s="36"/>
    </row>
    <row r="78" spans="1:5" x14ac:dyDescent="0.25">
      <c r="A78" s="33">
        <v>76</v>
      </c>
      <c r="B78" s="34">
        <f t="shared" si="3"/>
        <v>166.55</v>
      </c>
      <c r="C78" s="34">
        <v>168.66</v>
      </c>
      <c r="D78" s="35">
        <f t="shared" si="2"/>
        <v>2.1099999999999852</v>
      </c>
      <c r="E78" s="36"/>
    </row>
    <row r="79" spans="1:5" x14ac:dyDescent="0.25">
      <c r="A79" s="33">
        <v>77</v>
      </c>
      <c r="B79" s="34">
        <f t="shared" si="3"/>
        <v>168.66</v>
      </c>
      <c r="C79" s="34">
        <v>170.58</v>
      </c>
      <c r="D79" s="35">
        <f t="shared" si="2"/>
        <v>1.9200000000000159</v>
      </c>
      <c r="E79" s="36"/>
    </row>
    <row r="80" spans="1:5" x14ac:dyDescent="0.25">
      <c r="A80" s="33">
        <v>78</v>
      </c>
      <c r="B80" s="34">
        <f t="shared" si="3"/>
        <v>170.58</v>
      </c>
      <c r="C80" s="34">
        <v>172.67</v>
      </c>
      <c r="D80" s="35">
        <f t="shared" si="2"/>
        <v>2.089999999999975</v>
      </c>
      <c r="E80" s="36"/>
    </row>
    <row r="81" spans="1:5" x14ac:dyDescent="0.25">
      <c r="A81" s="33">
        <v>79</v>
      </c>
      <c r="B81" s="34">
        <f t="shared" si="3"/>
        <v>172.67</v>
      </c>
      <c r="C81" s="34">
        <v>174.74</v>
      </c>
      <c r="D81" s="35">
        <f t="shared" si="2"/>
        <v>2.0700000000000216</v>
      </c>
      <c r="E81" s="36"/>
    </row>
    <row r="82" spans="1:5" x14ac:dyDescent="0.25">
      <c r="A82" s="33">
        <v>80</v>
      </c>
      <c r="B82" s="34">
        <f t="shared" si="3"/>
        <v>174.74</v>
      </c>
      <c r="C82" s="34">
        <v>176.78</v>
      </c>
      <c r="D82" s="35">
        <f t="shared" si="2"/>
        <v>2.039999999999992</v>
      </c>
      <c r="E82" s="36"/>
    </row>
    <row r="83" spans="1:5" x14ac:dyDescent="0.25">
      <c r="A83" s="33">
        <v>81</v>
      </c>
      <c r="B83" s="34">
        <f t="shared" si="3"/>
        <v>176.78</v>
      </c>
      <c r="C83" s="34">
        <v>178.89</v>
      </c>
      <c r="D83" s="35">
        <f t="shared" si="2"/>
        <v>2.1099999999999852</v>
      </c>
      <c r="E83" s="36"/>
    </row>
    <row r="84" spans="1:5" x14ac:dyDescent="0.25">
      <c r="A84" s="33">
        <v>82</v>
      </c>
      <c r="B84" s="34">
        <f t="shared" si="3"/>
        <v>178.89</v>
      </c>
      <c r="C84" s="34">
        <v>180.9</v>
      </c>
      <c r="D84" s="35">
        <f t="shared" si="2"/>
        <v>2.0100000000000193</v>
      </c>
      <c r="E84" s="36"/>
    </row>
    <row r="85" spans="1:5" x14ac:dyDescent="0.25">
      <c r="A85" s="33">
        <v>83</v>
      </c>
      <c r="B85" s="34">
        <f t="shared" si="3"/>
        <v>180.9</v>
      </c>
      <c r="C85" s="34">
        <v>183.08</v>
      </c>
      <c r="D85" s="35">
        <f t="shared" si="2"/>
        <v>2.1800000000000068</v>
      </c>
      <c r="E85" s="36"/>
    </row>
    <row r="86" spans="1:5" x14ac:dyDescent="0.25">
      <c r="A86" s="33">
        <v>84</v>
      </c>
      <c r="B86" s="34">
        <f t="shared" si="3"/>
        <v>183.08</v>
      </c>
      <c r="C86" s="34">
        <v>185.01</v>
      </c>
      <c r="D86" s="35">
        <f t="shared" si="2"/>
        <v>1.9299999999999784</v>
      </c>
      <c r="E86" s="36"/>
    </row>
    <row r="87" spans="1:5" x14ac:dyDescent="0.25">
      <c r="A87" s="33">
        <v>85</v>
      </c>
      <c r="B87" s="34">
        <f t="shared" si="3"/>
        <v>185.01</v>
      </c>
      <c r="C87" s="34">
        <v>186.91</v>
      </c>
      <c r="D87" s="35">
        <f t="shared" si="2"/>
        <v>1.9000000000000057</v>
      </c>
      <c r="E87" s="36"/>
    </row>
    <row r="88" spans="1:5" x14ac:dyDescent="0.25">
      <c r="A88" s="33">
        <v>86</v>
      </c>
      <c r="B88" s="34">
        <f t="shared" si="3"/>
        <v>186.91</v>
      </c>
      <c r="C88" s="34">
        <v>189</v>
      </c>
      <c r="D88" s="35">
        <f t="shared" si="2"/>
        <v>2.0900000000000034</v>
      </c>
      <c r="E88" s="36"/>
    </row>
    <row r="89" spans="1:5" x14ac:dyDescent="0.25">
      <c r="A89" s="33">
        <v>87</v>
      </c>
      <c r="B89" s="34">
        <f t="shared" si="3"/>
        <v>189</v>
      </c>
      <c r="C89" s="34">
        <v>191.55</v>
      </c>
      <c r="D89" s="35">
        <f t="shared" si="2"/>
        <v>2.5500000000000114</v>
      </c>
      <c r="E89" s="36"/>
    </row>
    <row r="90" spans="1:5" x14ac:dyDescent="0.25">
      <c r="A90" s="33">
        <v>88</v>
      </c>
      <c r="B90" s="34">
        <f t="shared" si="3"/>
        <v>191.55</v>
      </c>
      <c r="C90" s="34">
        <v>193.93</v>
      </c>
      <c r="D90" s="35">
        <f t="shared" si="2"/>
        <v>2.3799999999999955</v>
      </c>
      <c r="E90" s="36"/>
    </row>
    <row r="91" spans="1:5" x14ac:dyDescent="0.25">
      <c r="A91" s="33">
        <v>89</v>
      </c>
      <c r="B91" s="34">
        <f t="shared" si="3"/>
        <v>193.93</v>
      </c>
      <c r="C91" s="34">
        <v>195.86</v>
      </c>
      <c r="D91" s="35">
        <f t="shared" si="2"/>
        <v>1.9300000000000068</v>
      </c>
      <c r="E91" s="36"/>
    </row>
    <row r="92" spans="1:5" x14ac:dyDescent="0.25">
      <c r="A92" s="33">
        <v>90</v>
      </c>
      <c r="B92" s="34">
        <f t="shared" si="3"/>
        <v>195.86</v>
      </c>
      <c r="C92" s="34">
        <v>198.07</v>
      </c>
      <c r="D92" s="35">
        <f t="shared" si="2"/>
        <v>2.2099999999999795</v>
      </c>
      <c r="E92" s="36"/>
    </row>
    <row r="93" spans="1:5" x14ac:dyDescent="0.25">
      <c r="A93" s="33">
        <v>91</v>
      </c>
      <c r="B93" s="34">
        <f t="shared" si="3"/>
        <v>198.07</v>
      </c>
      <c r="C93" s="34">
        <v>199.85</v>
      </c>
      <c r="D93" s="35">
        <f t="shared" si="2"/>
        <v>1.7800000000000011</v>
      </c>
      <c r="E93" s="36"/>
    </row>
    <row r="94" spans="1:5" x14ac:dyDescent="0.25">
      <c r="A94" s="33">
        <v>92</v>
      </c>
      <c r="B94" s="34">
        <f t="shared" si="3"/>
        <v>199.85</v>
      </c>
      <c r="C94" s="34">
        <v>202.06</v>
      </c>
      <c r="D94" s="35">
        <f t="shared" si="2"/>
        <v>2.210000000000008</v>
      </c>
      <c r="E94" s="36"/>
    </row>
    <row r="95" spans="1:5" x14ac:dyDescent="0.25">
      <c r="A95" s="33">
        <v>93</v>
      </c>
      <c r="B95" s="34">
        <f t="shared" si="3"/>
        <v>202.06</v>
      </c>
      <c r="C95" s="34">
        <v>204</v>
      </c>
      <c r="D95" s="35">
        <f t="shared" si="2"/>
        <v>1.9399999999999977</v>
      </c>
      <c r="E95" s="36"/>
    </row>
    <row r="96" spans="1:5" x14ac:dyDescent="0.25">
      <c r="A96" s="33">
        <v>94</v>
      </c>
      <c r="B96" s="34">
        <f t="shared" si="3"/>
        <v>204</v>
      </c>
      <c r="C96" s="34">
        <v>206.09</v>
      </c>
      <c r="D96" s="35">
        <f t="shared" si="2"/>
        <v>2.0900000000000034</v>
      </c>
      <c r="E96" s="36"/>
    </row>
    <row r="97" spans="1:5" x14ac:dyDescent="0.25">
      <c r="A97" s="33">
        <v>95</v>
      </c>
      <c r="B97" s="34">
        <f t="shared" si="3"/>
        <v>206.09</v>
      </c>
      <c r="C97" s="34">
        <v>208.23</v>
      </c>
      <c r="D97" s="35">
        <f t="shared" si="2"/>
        <v>2.1399999999999864</v>
      </c>
      <c r="E97" s="36"/>
    </row>
    <row r="98" spans="1:5" x14ac:dyDescent="0.25">
      <c r="A98" s="33">
        <v>96</v>
      </c>
      <c r="B98" s="34">
        <f t="shared" si="3"/>
        <v>208.23</v>
      </c>
      <c r="C98" s="34">
        <v>210.14</v>
      </c>
      <c r="D98" s="35">
        <f t="shared" si="2"/>
        <v>1.9099999999999966</v>
      </c>
      <c r="E98" s="36"/>
    </row>
    <row r="99" spans="1:5" x14ac:dyDescent="0.25">
      <c r="A99" s="33">
        <v>97</v>
      </c>
      <c r="B99" s="34">
        <f t="shared" si="3"/>
        <v>210.14</v>
      </c>
      <c r="C99" s="34">
        <v>212.12</v>
      </c>
      <c r="D99" s="35">
        <f t="shared" si="2"/>
        <v>1.9800000000000182</v>
      </c>
      <c r="E99" s="36"/>
    </row>
    <row r="100" spans="1:5" x14ac:dyDescent="0.25">
      <c r="A100" s="33">
        <v>98</v>
      </c>
      <c r="B100" s="34">
        <f t="shared" si="3"/>
        <v>212.12</v>
      </c>
      <c r="C100" s="34">
        <v>214.11</v>
      </c>
      <c r="D100" s="35">
        <f t="shared" si="2"/>
        <v>1.9900000000000091</v>
      </c>
      <c r="E100" s="36"/>
    </row>
    <row r="101" spans="1:5" x14ac:dyDescent="0.25">
      <c r="A101" s="33">
        <v>99</v>
      </c>
      <c r="B101" s="34">
        <f t="shared" si="3"/>
        <v>214.11</v>
      </c>
      <c r="C101" s="34">
        <v>216.24</v>
      </c>
      <c r="D101" s="35">
        <f t="shared" si="2"/>
        <v>2.1299999999999955</v>
      </c>
      <c r="E101" s="36"/>
    </row>
    <row r="102" spans="1:5" x14ac:dyDescent="0.25">
      <c r="A102" s="33">
        <v>100</v>
      </c>
      <c r="B102" s="34">
        <f>IF(C101="","",C101)</f>
        <v>216.24</v>
      </c>
      <c r="C102" s="34">
        <v>218.08</v>
      </c>
      <c r="D102" s="35">
        <f t="shared" si="2"/>
        <v>1.8400000000000034</v>
      </c>
      <c r="E102" s="36"/>
    </row>
    <row r="103" spans="1:5" x14ac:dyDescent="0.25">
      <c r="A103" s="33">
        <v>101</v>
      </c>
      <c r="B103" s="34">
        <f t="shared" ref="B103:B166" si="4">IF(C102="","",C102)</f>
        <v>218.08</v>
      </c>
      <c r="C103" s="34">
        <v>220.06</v>
      </c>
      <c r="D103" s="35">
        <f t="shared" si="2"/>
        <v>1.9799999999999898</v>
      </c>
      <c r="E103" s="36"/>
    </row>
    <row r="104" spans="1:5" x14ac:dyDescent="0.25">
      <c r="A104" s="33">
        <v>102</v>
      </c>
      <c r="B104" s="34">
        <f t="shared" si="4"/>
        <v>220.06</v>
      </c>
      <c r="C104" s="34">
        <v>222.34</v>
      </c>
      <c r="D104" s="35">
        <f t="shared" si="2"/>
        <v>2.2800000000000011</v>
      </c>
      <c r="E104" s="36"/>
    </row>
    <row r="105" spans="1:5" x14ac:dyDescent="0.25">
      <c r="A105" s="33">
        <v>103</v>
      </c>
      <c r="B105" s="34">
        <f t="shared" si="4"/>
        <v>222.34</v>
      </c>
      <c r="C105" s="34">
        <v>224.14</v>
      </c>
      <c r="D105" s="35">
        <f t="shared" si="2"/>
        <v>1.7999999999999829</v>
      </c>
      <c r="E105" s="36"/>
    </row>
    <row r="106" spans="1:5" x14ac:dyDescent="0.25">
      <c r="A106" s="33">
        <v>104</v>
      </c>
      <c r="B106" s="34">
        <f t="shared" si="4"/>
        <v>224.14</v>
      </c>
      <c r="C106" s="34">
        <v>226.07</v>
      </c>
      <c r="D106" s="35">
        <f t="shared" si="2"/>
        <v>1.9300000000000068</v>
      </c>
      <c r="E106" s="36"/>
    </row>
    <row r="107" spans="1:5" x14ac:dyDescent="0.25">
      <c r="A107" s="33">
        <v>105</v>
      </c>
      <c r="B107" s="34">
        <f t="shared" si="4"/>
        <v>226.07</v>
      </c>
      <c r="C107" s="34">
        <v>228.43</v>
      </c>
      <c r="D107" s="35">
        <f t="shared" si="2"/>
        <v>2.3600000000000136</v>
      </c>
      <c r="E107" s="36"/>
    </row>
    <row r="108" spans="1:5" x14ac:dyDescent="0.25">
      <c r="A108" s="33">
        <v>106</v>
      </c>
      <c r="B108" s="34">
        <f t="shared" si="4"/>
        <v>228.43</v>
      </c>
      <c r="C108" s="34">
        <v>230.39</v>
      </c>
      <c r="D108" s="35">
        <f t="shared" si="2"/>
        <v>1.9599999999999795</v>
      </c>
      <c r="E108" s="36"/>
    </row>
    <row r="109" spans="1:5" x14ac:dyDescent="0.25">
      <c r="A109" s="33">
        <v>107</v>
      </c>
      <c r="B109" s="34">
        <f t="shared" si="4"/>
        <v>230.39</v>
      </c>
      <c r="C109" s="34">
        <v>232.41</v>
      </c>
      <c r="D109" s="35">
        <f t="shared" si="2"/>
        <v>2.0200000000000102</v>
      </c>
      <c r="E109" s="36"/>
    </row>
    <row r="110" spans="1:5" x14ac:dyDescent="0.25">
      <c r="A110" s="33">
        <v>108</v>
      </c>
      <c r="B110" s="34">
        <f t="shared" si="4"/>
        <v>232.41</v>
      </c>
      <c r="C110" s="34">
        <v>234.31</v>
      </c>
      <c r="D110" s="35">
        <f t="shared" si="2"/>
        <v>1.9000000000000057</v>
      </c>
      <c r="E110" s="36"/>
    </row>
    <row r="111" spans="1:5" x14ac:dyDescent="0.25">
      <c r="A111" s="33">
        <v>109</v>
      </c>
      <c r="B111" s="34">
        <f t="shared" si="4"/>
        <v>234.31</v>
      </c>
      <c r="C111" s="34">
        <v>236.26</v>
      </c>
      <c r="D111" s="35">
        <f t="shared" si="2"/>
        <v>1.9499999999999886</v>
      </c>
      <c r="E111" s="36"/>
    </row>
    <row r="112" spans="1:5" x14ac:dyDescent="0.25">
      <c r="A112" s="33">
        <v>110</v>
      </c>
      <c r="B112" s="34">
        <f t="shared" si="4"/>
        <v>236.26</v>
      </c>
      <c r="C112" s="34">
        <v>238.99</v>
      </c>
      <c r="D112" s="35">
        <f t="shared" si="2"/>
        <v>2.7300000000000182</v>
      </c>
      <c r="E112" s="36"/>
    </row>
    <row r="113" spans="1:5" x14ac:dyDescent="0.25">
      <c r="A113" s="33">
        <v>111</v>
      </c>
      <c r="B113" s="34">
        <f t="shared" si="4"/>
        <v>238.99</v>
      </c>
      <c r="C113" s="34">
        <v>240.87</v>
      </c>
      <c r="D113" s="35">
        <f t="shared" si="2"/>
        <v>1.8799999999999955</v>
      </c>
      <c r="E113" s="36"/>
    </row>
    <row r="114" spans="1:5" x14ac:dyDescent="0.25">
      <c r="A114" s="33">
        <v>112</v>
      </c>
      <c r="B114" s="34">
        <f t="shared" si="4"/>
        <v>240.87</v>
      </c>
      <c r="C114" s="34">
        <v>242.9</v>
      </c>
      <c r="D114" s="35">
        <f t="shared" si="2"/>
        <v>2.0300000000000011</v>
      </c>
      <c r="E114" s="36"/>
    </row>
    <row r="115" spans="1:5" x14ac:dyDescent="0.25">
      <c r="A115" s="33">
        <v>113</v>
      </c>
      <c r="B115" s="34">
        <f t="shared" si="4"/>
        <v>242.9</v>
      </c>
      <c r="C115" s="34">
        <v>244.79</v>
      </c>
      <c r="D115" s="35">
        <f t="shared" si="2"/>
        <v>1.8899999999999864</v>
      </c>
      <c r="E115" s="36"/>
    </row>
    <row r="116" spans="1:5" x14ac:dyDescent="0.25">
      <c r="A116" s="33">
        <v>114</v>
      </c>
      <c r="B116" s="34">
        <f t="shared" si="4"/>
        <v>244.79</v>
      </c>
      <c r="C116" s="34">
        <v>246.75</v>
      </c>
      <c r="D116" s="35">
        <f t="shared" si="2"/>
        <v>1.960000000000008</v>
      </c>
      <c r="E116" s="36"/>
    </row>
    <row r="117" spans="1:5" x14ac:dyDescent="0.25">
      <c r="A117" s="33">
        <v>115</v>
      </c>
      <c r="B117" s="34">
        <f t="shared" si="4"/>
        <v>246.75</v>
      </c>
      <c r="C117" s="34">
        <v>248.6</v>
      </c>
      <c r="D117" s="35">
        <f t="shared" si="2"/>
        <v>1.8499999999999943</v>
      </c>
      <c r="E117" s="36"/>
    </row>
    <row r="118" spans="1:5" x14ac:dyDescent="0.25">
      <c r="A118" s="33">
        <v>116</v>
      </c>
      <c r="B118" s="34">
        <f t="shared" si="4"/>
        <v>248.6</v>
      </c>
      <c r="C118" s="34">
        <v>250.52</v>
      </c>
      <c r="D118" s="35">
        <f t="shared" si="2"/>
        <v>1.9200000000000159</v>
      </c>
      <c r="E118" s="36"/>
    </row>
    <row r="119" spans="1:5" x14ac:dyDescent="0.25">
      <c r="A119" s="33">
        <v>117</v>
      </c>
      <c r="B119" s="34">
        <f t="shared" si="4"/>
        <v>250.52</v>
      </c>
      <c r="C119" s="34">
        <v>253.3</v>
      </c>
      <c r="D119" s="35">
        <f t="shared" si="2"/>
        <v>2.7800000000000011</v>
      </c>
      <c r="E119" s="36"/>
    </row>
    <row r="120" spans="1:5" x14ac:dyDescent="0.25">
      <c r="A120" s="33">
        <v>118</v>
      </c>
      <c r="B120" s="34">
        <f t="shared" si="4"/>
        <v>253.3</v>
      </c>
      <c r="C120" s="34">
        <v>255.15</v>
      </c>
      <c r="D120" s="35">
        <f t="shared" si="2"/>
        <v>1.8499999999999943</v>
      </c>
      <c r="E120" s="36"/>
    </row>
    <row r="121" spans="1:5" x14ac:dyDescent="0.25">
      <c r="A121" s="33">
        <v>119</v>
      </c>
      <c r="B121" s="34">
        <f t="shared" si="4"/>
        <v>255.15</v>
      </c>
      <c r="C121" s="34">
        <v>257.2</v>
      </c>
      <c r="D121" s="35">
        <f t="shared" si="2"/>
        <v>2.0499999999999829</v>
      </c>
      <c r="E121" s="36"/>
    </row>
    <row r="122" spans="1:5" x14ac:dyDescent="0.25">
      <c r="A122" s="33">
        <v>120</v>
      </c>
      <c r="B122" s="34">
        <f t="shared" si="4"/>
        <v>257.2</v>
      </c>
      <c r="C122" s="34">
        <v>259.37</v>
      </c>
      <c r="D122" s="35">
        <f t="shared" si="2"/>
        <v>2.1700000000000159</v>
      </c>
      <c r="E122" s="36"/>
    </row>
    <row r="123" spans="1:5" x14ac:dyDescent="0.25">
      <c r="A123" s="33">
        <v>121</v>
      </c>
      <c r="B123" s="34">
        <f t="shared" si="4"/>
        <v>259.37</v>
      </c>
      <c r="C123" s="34">
        <v>261.27999999999997</v>
      </c>
      <c r="D123" s="35">
        <f t="shared" si="2"/>
        <v>1.9099999999999682</v>
      </c>
      <c r="E123" s="36"/>
    </row>
    <row r="124" spans="1:5" x14ac:dyDescent="0.25">
      <c r="A124" s="33">
        <v>122</v>
      </c>
      <c r="B124" s="34">
        <f t="shared" si="4"/>
        <v>261.27999999999997</v>
      </c>
      <c r="C124" s="34">
        <v>263.47000000000003</v>
      </c>
      <c r="D124" s="35">
        <f t="shared" si="2"/>
        <v>2.1900000000000546</v>
      </c>
      <c r="E124" s="36"/>
    </row>
    <row r="125" spans="1:5" x14ac:dyDescent="0.25">
      <c r="A125" s="33">
        <v>123</v>
      </c>
      <c r="B125" s="34">
        <f t="shared" si="4"/>
        <v>263.47000000000003</v>
      </c>
      <c r="C125" s="34">
        <v>265.48</v>
      </c>
      <c r="D125" s="35">
        <f t="shared" si="2"/>
        <v>2.0099999999999909</v>
      </c>
      <c r="E125" s="36"/>
    </row>
    <row r="126" spans="1:5" x14ac:dyDescent="0.25">
      <c r="A126" s="33">
        <v>124</v>
      </c>
      <c r="B126" s="34">
        <f t="shared" si="4"/>
        <v>265.48</v>
      </c>
      <c r="C126" s="34">
        <v>267.5</v>
      </c>
      <c r="D126" s="35">
        <f t="shared" si="2"/>
        <v>2.0199999999999818</v>
      </c>
      <c r="E126" s="36"/>
    </row>
    <row r="127" spans="1:5" x14ac:dyDescent="0.25">
      <c r="A127" s="33">
        <v>125</v>
      </c>
      <c r="B127" s="34">
        <f t="shared" si="4"/>
        <v>267.5</v>
      </c>
      <c r="C127" s="34">
        <v>269.51</v>
      </c>
      <c r="D127" s="35">
        <f t="shared" si="2"/>
        <v>2.0099999999999909</v>
      </c>
      <c r="E127" s="36"/>
    </row>
    <row r="128" spans="1:5" x14ac:dyDescent="0.25">
      <c r="A128" s="33">
        <v>126</v>
      </c>
      <c r="B128" s="34">
        <f t="shared" si="4"/>
        <v>269.51</v>
      </c>
      <c r="C128" s="34">
        <v>271.55</v>
      </c>
      <c r="D128" s="35">
        <f t="shared" si="2"/>
        <v>2.0400000000000205</v>
      </c>
      <c r="E128" s="36"/>
    </row>
    <row r="129" spans="1:5" x14ac:dyDescent="0.25">
      <c r="A129" s="33">
        <v>127</v>
      </c>
      <c r="B129" s="34">
        <f t="shared" si="4"/>
        <v>271.55</v>
      </c>
      <c r="C129" s="34">
        <v>273.74</v>
      </c>
      <c r="D129" s="35">
        <f t="shared" si="2"/>
        <v>2.1899999999999977</v>
      </c>
      <c r="E129" s="36"/>
    </row>
    <row r="130" spans="1:5" x14ac:dyDescent="0.25">
      <c r="A130" s="33">
        <v>128</v>
      </c>
      <c r="B130" s="34">
        <f t="shared" si="4"/>
        <v>273.74</v>
      </c>
      <c r="C130" s="34">
        <v>275.8</v>
      </c>
      <c r="D130" s="35">
        <f t="shared" si="2"/>
        <v>2.0600000000000023</v>
      </c>
      <c r="E130" s="36"/>
    </row>
    <row r="131" spans="1:5" x14ac:dyDescent="0.25">
      <c r="A131" s="33">
        <v>129</v>
      </c>
      <c r="B131" s="34">
        <f t="shared" si="4"/>
        <v>275.8</v>
      </c>
      <c r="C131" s="34">
        <v>277.81</v>
      </c>
      <c r="D131" s="35">
        <f t="shared" si="2"/>
        <v>2.0099999999999909</v>
      </c>
      <c r="E131" s="36"/>
    </row>
    <row r="132" spans="1:5" x14ac:dyDescent="0.25">
      <c r="A132" s="33">
        <v>130</v>
      </c>
      <c r="B132" s="34">
        <f t="shared" si="4"/>
        <v>277.81</v>
      </c>
      <c r="C132" s="34">
        <v>279.85000000000002</v>
      </c>
      <c r="D132" s="35">
        <f t="shared" ref="D132:D195" si="5">IF(C132="","",C132-B132)</f>
        <v>2.0400000000000205</v>
      </c>
      <c r="E132" s="36"/>
    </row>
    <row r="133" spans="1:5" x14ac:dyDescent="0.25">
      <c r="A133" s="33">
        <v>131</v>
      </c>
      <c r="B133" s="34">
        <f t="shared" si="4"/>
        <v>279.85000000000002</v>
      </c>
      <c r="C133" s="34">
        <v>281.94</v>
      </c>
      <c r="D133" s="35">
        <f t="shared" si="5"/>
        <v>2.089999999999975</v>
      </c>
      <c r="E133" s="36"/>
    </row>
    <row r="134" spans="1:5" x14ac:dyDescent="0.25">
      <c r="A134" s="33">
        <v>132</v>
      </c>
      <c r="B134" s="34">
        <f t="shared" si="4"/>
        <v>281.94</v>
      </c>
      <c r="C134" s="34">
        <v>284.22000000000003</v>
      </c>
      <c r="D134" s="35">
        <f t="shared" si="5"/>
        <v>2.2800000000000296</v>
      </c>
      <c r="E134" s="36"/>
    </row>
    <row r="135" spans="1:5" x14ac:dyDescent="0.25">
      <c r="A135" s="33">
        <v>133</v>
      </c>
      <c r="B135" s="34">
        <f t="shared" si="4"/>
        <v>284.22000000000003</v>
      </c>
      <c r="C135" s="34">
        <v>286.23</v>
      </c>
      <c r="D135" s="35">
        <f t="shared" si="5"/>
        <v>2.0099999999999909</v>
      </c>
      <c r="E135" s="36"/>
    </row>
    <row r="136" spans="1:5" x14ac:dyDescent="0.25">
      <c r="A136" s="33">
        <v>134</v>
      </c>
      <c r="B136" s="34">
        <f t="shared" si="4"/>
        <v>286.23</v>
      </c>
      <c r="C136" s="34">
        <v>288.25</v>
      </c>
      <c r="D136" s="35">
        <f t="shared" si="5"/>
        <v>2.0199999999999818</v>
      </c>
      <c r="E136" s="36"/>
    </row>
    <row r="137" spans="1:5" x14ac:dyDescent="0.25">
      <c r="A137" s="33">
        <v>135</v>
      </c>
      <c r="B137" s="34">
        <f t="shared" si="4"/>
        <v>288.25</v>
      </c>
      <c r="C137" s="34">
        <v>290.25</v>
      </c>
      <c r="D137" s="35">
        <f t="shared" si="5"/>
        <v>2</v>
      </c>
      <c r="E137" s="36"/>
    </row>
    <row r="138" spans="1:5" x14ac:dyDescent="0.25">
      <c r="A138" s="33">
        <v>136</v>
      </c>
      <c r="B138" s="34">
        <f t="shared" si="4"/>
        <v>290.25</v>
      </c>
      <c r="C138" s="34">
        <v>292.33999999999997</v>
      </c>
      <c r="D138" s="35">
        <f t="shared" si="5"/>
        <v>2.089999999999975</v>
      </c>
      <c r="E138" s="36"/>
    </row>
    <row r="139" spans="1:5" x14ac:dyDescent="0.25">
      <c r="A139" s="33">
        <v>137</v>
      </c>
      <c r="B139" s="34">
        <f t="shared" si="4"/>
        <v>292.33999999999997</v>
      </c>
      <c r="C139" s="34">
        <v>294.44</v>
      </c>
      <c r="D139" s="35">
        <f t="shared" si="5"/>
        <v>2.1000000000000227</v>
      </c>
      <c r="E139" s="36"/>
    </row>
    <row r="140" spans="1:5" x14ac:dyDescent="0.25">
      <c r="A140" s="33">
        <v>138</v>
      </c>
      <c r="B140" s="34">
        <f t="shared" si="4"/>
        <v>294.44</v>
      </c>
      <c r="C140" s="34">
        <v>296.51</v>
      </c>
      <c r="D140" s="35">
        <f t="shared" si="5"/>
        <v>2.0699999999999932</v>
      </c>
      <c r="E140" s="36"/>
    </row>
    <row r="141" spans="1:5" x14ac:dyDescent="0.25">
      <c r="A141" s="33">
        <v>139</v>
      </c>
      <c r="B141" s="34">
        <f t="shared" si="4"/>
        <v>296.51</v>
      </c>
      <c r="C141" s="34">
        <v>298.62</v>
      </c>
      <c r="D141" s="35">
        <f t="shared" si="5"/>
        <v>2.1100000000000136</v>
      </c>
      <c r="E141" s="36"/>
    </row>
    <row r="142" spans="1:5" x14ac:dyDescent="0.25">
      <c r="A142" s="33">
        <v>140</v>
      </c>
      <c r="B142" s="34">
        <f t="shared" si="4"/>
        <v>298.62</v>
      </c>
      <c r="C142" s="34">
        <v>300.62</v>
      </c>
      <c r="D142" s="35">
        <f t="shared" si="5"/>
        <v>2</v>
      </c>
      <c r="E142" s="36"/>
    </row>
    <row r="143" spans="1:5" x14ac:dyDescent="0.25">
      <c r="A143" s="33">
        <v>141</v>
      </c>
      <c r="B143" s="34">
        <f t="shared" si="4"/>
        <v>300.62</v>
      </c>
      <c r="C143" s="34">
        <v>302.77</v>
      </c>
      <c r="D143" s="35">
        <f t="shared" si="5"/>
        <v>2.1499999999999773</v>
      </c>
      <c r="E143" s="36"/>
    </row>
    <row r="144" spans="1:5" x14ac:dyDescent="0.25">
      <c r="A144" s="33">
        <v>142</v>
      </c>
      <c r="B144" s="34">
        <f t="shared" si="4"/>
        <v>302.77</v>
      </c>
      <c r="C144" s="34">
        <v>304.83</v>
      </c>
      <c r="D144" s="35">
        <f t="shared" si="5"/>
        <v>2.0600000000000023</v>
      </c>
      <c r="E144" s="36"/>
    </row>
    <row r="145" spans="1:5" x14ac:dyDescent="0.25">
      <c r="A145" s="33">
        <v>143</v>
      </c>
      <c r="B145" s="34">
        <f t="shared" si="4"/>
        <v>304.83</v>
      </c>
      <c r="C145" s="34">
        <v>306.83</v>
      </c>
      <c r="D145" s="35">
        <f t="shared" si="5"/>
        <v>2</v>
      </c>
      <c r="E145" s="36"/>
    </row>
    <row r="146" spans="1:5" x14ac:dyDescent="0.25">
      <c r="A146" s="33">
        <v>144</v>
      </c>
      <c r="B146" s="34">
        <f t="shared" si="4"/>
        <v>306.83</v>
      </c>
      <c r="C146" s="34">
        <v>308.91000000000003</v>
      </c>
      <c r="D146" s="35">
        <f t="shared" si="5"/>
        <v>2.0800000000000409</v>
      </c>
      <c r="E146" s="36"/>
    </row>
    <row r="147" spans="1:5" x14ac:dyDescent="0.25">
      <c r="A147" s="33">
        <v>145</v>
      </c>
      <c r="B147" s="34">
        <f t="shared" si="4"/>
        <v>308.91000000000003</v>
      </c>
      <c r="C147" s="34">
        <v>310.89999999999998</v>
      </c>
      <c r="D147" s="35">
        <f t="shared" si="5"/>
        <v>1.9899999999999523</v>
      </c>
      <c r="E147" s="36"/>
    </row>
    <row r="148" spans="1:5" x14ac:dyDescent="0.25">
      <c r="A148" s="33">
        <v>146</v>
      </c>
      <c r="B148" s="34">
        <f t="shared" si="4"/>
        <v>310.89999999999998</v>
      </c>
      <c r="C148" s="34">
        <v>312.95999999999998</v>
      </c>
      <c r="D148" s="35">
        <f t="shared" si="5"/>
        <v>2.0600000000000023</v>
      </c>
      <c r="E148" s="36"/>
    </row>
    <row r="149" spans="1:5" x14ac:dyDescent="0.25">
      <c r="A149" s="33">
        <v>147</v>
      </c>
      <c r="B149" s="34">
        <f t="shared" si="4"/>
        <v>312.95999999999998</v>
      </c>
      <c r="C149" s="34">
        <v>314.95</v>
      </c>
      <c r="D149" s="35">
        <f t="shared" si="5"/>
        <v>1.9900000000000091</v>
      </c>
      <c r="E149" s="36"/>
    </row>
    <row r="150" spans="1:5" x14ac:dyDescent="0.25">
      <c r="A150" s="33">
        <v>148</v>
      </c>
      <c r="B150" s="34">
        <f t="shared" si="4"/>
        <v>314.95</v>
      </c>
      <c r="C150" s="34">
        <v>316.89999999999998</v>
      </c>
      <c r="D150" s="35">
        <f t="shared" si="5"/>
        <v>1.9499999999999886</v>
      </c>
      <c r="E150" s="36"/>
    </row>
    <row r="151" spans="1:5" x14ac:dyDescent="0.25">
      <c r="A151" s="33">
        <v>149</v>
      </c>
      <c r="B151" s="34">
        <f t="shared" si="4"/>
        <v>316.89999999999998</v>
      </c>
      <c r="C151" s="34">
        <v>318.92</v>
      </c>
      <c r="D151" s="35">
        <f t="shared" si="5"/>
        <v>2.0200000000000387</v>
      </c>
      <c r="E151" s="36"/>
    </row>
    <row r="152" spans="1:5" x14ac:dyDescent="0.25">
      <c r="A152" s="33">
        <v>150</v>
      </c>
      <c r="B152" s="34">
        <f t="shared" si="4"/>
        <v>318.92</v>
      </c>
      <c r="C152" s="34">
        <v>321.12</v>
      </c>
      <c r="D152" s="35">
        <f t="shared" si="5"/>
        <v>2.1999999999999886</v>
      </c>
      <c r="E152" s="36"/>
    </row>
    <row r="153" spans="1:5" x14ac:dyDescent="0.25">
      <c r="A153" s="33">
        <v>151</v>
      </c>
      <c r="B153" s="34">
        <f t="shared" si="4"/>
        <v>321.12</v>
      </c>
      <c r="C153" s="34">
        <v>323.04000000000002</v>
      </c>
      <c r="D153" s="35">
        <f t="shared" si="5"/>
        <v>1.9200000000000159</v>
      </c>
      <c r="E153" s="36"/>
    </row>
    <row r="154" spans="1:5" x14ac:dyDescent="0.25">
      <c r="A154" s="33">
        <v>152</v>
      </c>
      <c r="B154" s="34">
        <f t="shared" si="4"/>
        <v>323.04000000000002</v>
      </c>
      <c r="C154" s="34">
        <v>325.02</v>
      </c>
      <c r="D154" s="35">
        <f t="shared" si="5"/>
        <v>1.9799999999999613</v>
      </c>
      <c r="E154" s="36"/>
    </row>
    <row r="155" spans="1:5" x14ac:dyDescent="0.25">
      <c r="A155" s="33">
        <v>153</v>
      </c>
      <c r="B155" s="34">
        <f t="shared" si="4"/>
        <v>325.02</v>
      </c>
      <c r="C155" s="34">
        <v>326.95999999999998</v>
      </c>
      <c r="D155" s="35">
        <f t="shared" si="5"/>
        <v>1.9399999999999977</v>
      </c>
      <c r="E155" s="36"/>
    </row>
    <row r="156" spans="1:5" x14ac:dyDescent="0.25">
      <c r="A156" s="33">
        <v>154</v>
      </c>
      <c r="B156" s="34">
        <f t="shared" si="4"/>
        <v>326.95999999999998</v>
      </c>
      <c r="C156" s="34">
        <v>329.05</v>
      </c>
      <c r="D156" s="35">
        <f t="shared" si="5"/>
        <v>2.0900000000000318</v>
      </c>
      <c r="E156" s="36"/>
    </row>
    <row r="157" spans="1:5" x14ac:dyDescent="0.25">
      <c r="A157" s="33">
        <v>155</v>
      </c>
      <c r="B157" s="34">
        <f t="shared" si="4"/>
        <v>329.05</v>
      </c>
      <c r="C157" s="34">
        <v>331.12</v>
      </c>
      <c r="D157" s="35">
        <f t="shared" si="5"/>
        <v>2.0699999999999932</v>
      </c>
      <c r="E157" s="36"/>
    </row>
    <row r="158" spans="1:5" x14ac:dyDescent="0.25">
      <c r="A158" s="33">
        <v>156</v>
      </c>
      <c r="B158" s="34">
        <f t="shared" si="4"/>
        <v>331.12</v>
      </c>
      <c r="C158" s="34">
        <v>333.2</v>
      </c>
      <c r="D158" s="35">
        <f t="shared" si="5"/>
        <v>2.0799999999999841</v>
      </c>
      <c r="E158" s="36"/>
    </row>
    <row r="159" spans="1:5" x14ac:dyDescent="0.25">
      <c r="A159" s="33">
        <v>157</v>
      </c>
      <c r="B159" s="34">
        <f t="shared" si="4"/>
        <v>333.2</v>
      </c>
      <c r="C159" s="34">
        <v>335.22</v>
      </c>
      <c r="D159" s="35">
        <f t="shared" si="5"/>
        <v>2.0200000000000387</v>
      </c>
      <c r="E159" s="36"/>
    </row>
    <row r="160" spans="1:5" x14ac:dyDescent="0.25">
      <c r="A160" s="33">
        <v>158</v>
      </c>
      <c r="B160" s="34">
        <f t="shared" si="4"/>
        <v>335.22</v>
      </c>
      <c r="C160" s="34">
        <v>337.28</v>
      </c>
      <c r="D160" s="35">
        <f t="shared" si="5"/>
        <v>2.0599999999999454</v>
      </c>
      <c r="E160" s="36"/>
    </row>
    <row r="161" spans="1:5" x14ac:dyDescent="0.25">
      <c r="A161" s="33">
        <v>159</v>
      </c>
      <c r="B161" s="34">
        <f t="shared" si="4"/>
        <v>337.28</v>
      </c>
      <c r="C161" s="34">
        <v>339.49</v>
      </c>
      <c r="D161" s="35">
        <f t="shared" si="5"/>
        <v>2.2100000000000364</v>
      </c>
      <c r="E161" s="36"/>
    </row>
    <row r="162" spans="1:5" x14ac:dyDescent="0.25">
      <c r="A162" s="33">
        <v>160</v>
      </c>
      <c r="B162" s="34">
        <f t="shared" si="4"/>
        <v>339.49</v>
      </c>
      <c r="C162" s="34">
        <v>341.64</v>
      </c>
      <c r="D162" s="35">
        <f t="shared" si="5"/>
        <v>2.1499999999999773</v>
      </c>
      <c r="E162" s="36"/>
    </row>
    <row r="163" spans="1:5" x14ac:dyDescent="0.25">
      <c r="A163" s="33">
        <v>161</v>
      </c>
      <c r="B163" s="34">
        <f t="shared" si="4"/>
        <v>341.64</v>
      </c>
      <c r="C163" s="34">
        <v>343.71</v>
      </c>
      <c r="D163" s="35">
        <f t="shared" si="5"/>
        <v>2.0699999999999932</v>
      </c>
      <c r="E163" s="36"/>
    </row>
    <row r="164" spans="1:5" x14ac:dyDescent="0.25">
      <c r="A164" s="33">
        <v>162</v>
      </c>
      <c r="B164" s="34">
        <f t="shared" si="4"/>
        <v>343.71</v>
      </c>
      <c r="C164" s="34">
        <v>345.8</v>
      </c>
      <c r="D164" s="35">
        <f t="shared" si="5"/>
        <v>2.0900000000000318</v>
      </c>
      <c r="E164" s="36"/>
    </row>
    <row r="165" spans="1:5" x14ac:dyDescent="0.25">
      <c r="A165" s="33">
        <v>163</v>
      </c>
      <c r="B165" s="34">
        <f t="shared" si="4"/>
        <v>345.8</v>
      </c>
      <c r="C165" s="34">
        <v>347.82</v>
      </c>
      <c r="D165" s="35">
        <f t="shared" si="5"/>
        <v>2.0199999999999818</v>
      </c>
      <c r="E165" s="36"/>
    </row>
    <row r="166" spans="1:5" x14ac:dyDescent="0.25">
      <c r="A166" s="33">
        <v>164</v>
      </c>
      <c r="B166" s="34">
        <f t="shared" si="4"/>
        <v>347.82</v>
      </c>
      <c r="C166" s="34">
        <v>349.86</v>
      </c>
      <c r="D166" s="35">
        <f t="shared" si="5"/>
        <v>2.0400000000000205</v>
      </c>
      <c r="E166" s="36"/>
    </row>
    <row r="167" spans="1:5" x14ac:dyDescent="0.25">
      <c r="A167" s="33">
        <v>165</v>
      </c>
      <c r="B167" s="34">
        <f t="shared" ref="B167:B202" si="6">IF(C166="","",C166)</f>
        <v>349.86</v>
      </c>
      <c r="C167" s="34">
        <v>352.01</v>
      </c>
      <c r="D167" s="35">
        <f t="shared" si="5"/>
        <v>2.1499999999999773</v>
      </c>
      <c r="E167" s="36"/>
    </row>
    <row r="168" spans="1:5" x14ac:dyDescent="0.25">
      <c r="A168" s="33">
        <v>166</v>
      </c>
      <c r="B168" s="34">
        <f t="shared" si="6"/>
        <v>352.01</v>
      </c>
      <c r="C168" s="34">
        <v>354.17</v>
      </c>
      <c r="D168" s="35">
        <f t="shared" si="5"/>
        <v>2.160000000000025</v>
      </c>
      <c r="E168" s="36"/>
    </row>
    <row r="169" spans="1:5" x14ac:dyDescent="0.25">
      <c r="A169" s="33">
        <v>167</v>
      </c>
      <c r="B169" s="34">
        <f t="shared" si="6"/>
        <v>354.17</v>
      </c>
      <c r="C169" s="34">
        <v>356.17</v>
      </c>
      <c r="D169" s="35">
        <f t="shared" si="5"/>
        <v>2</v>
      </c>
      <c r="E169" s="36"/>
    </row>
    <row r="170" spans="1:5" x14ac:dyDescent="0.25">
      <c r="A170" s="33">
        <v>168</v>
      </c>
      <c r="B170" s="34">
        <f t="shared" si="6"/>
        <v>356.17</v>
      </c>
      <c r="C170" s="34">
        <v>358.14</v>
      </c>
      <c r="D170" s="35">
        <f t="shared" si="5"/>
        <v>1.9699999999999704</v>
      </c>
      <c r="E170" s="36"/>
    </row>
    <row r="171" spans="1:5" x14ac:dyDescent="0.25">
      <c r="A171" s="33">
        <v>169</v>
      </c>
      <c r="B171" s="34">
        <f t="shared" si="6"/>
        <v>358.14</v>
      </c>
      <c r="C171" s="34">
        <v>360.34</v>
      </c>
      <c r="D171" s="35">
        <f t="shared" si="5"/>
        <v>2.1999999999999886</v>
      </c>
      <c r="E171" s="36"/>
    </row>
    <row r="172" spans="1:5" x14ac:dyDescent="0.25">
      <c r="A172" s="33">
        <v>170</v>
      </c>
      <c r="B172" s="34">
        <f t="shared" si="6"/>
        <v>360.34</v>
      </c>
      <c r="C172" s="34">
        <v>362.37</v>
      </c>
      <c r="D172" s="35">
        <f t="shared" si="5"/>
        <v>2.0300000000000296</v>
      </c>
      <c r="E172" s="36"/>
    </row>
    <row r="173" spans="1:5" x14ac:dyDescent="0.25">
      <c r="A173" s="33">
        <v>171</v>
      </c>
      <c r="B173" s="34">
        <f t="shared" si="6"/>
        <v>362.37</v>
      </c>
      <c r="C173" s="34">
        <v>364.48</v>
      </c>
      <c r="D173" s="35">
        <f t="shared" si="5"/>
        <v>2.1100000000000136</v>
      </c>
      <c r="E173" s="36"/>
    </row>
    <row r="174" spans="1:5" x14ac:dyDescent="0.25">
      <c r="A174" s="33">
        <v>172</v>
      </c>
      <c r="B174" s="34">
        <f t="shared" si="6"/>
        <v>364.48</v>
      </c>
      <c r="C174" s="34">
        <v>366.32</v>
      </c>
      <c r="D174" s="35">
        <f t="shared" si="5"/>
        <v>1.839999999999975</v>
      </c>
      <c r="E174" s="36"/>
    </row>
    <row r="175" spans="1:5" x14ac:dyDescent="0.25">
      <c r="A175" s="33">
        <v>173</v>
      </c>
      <c r="B175" s="34">
        <f t="shared" si="6"/>
        <v>366.32</v>
      </c>
      <c r="C175" s="34">
        <v>368.42</v>
      </c>
      <c r="D175" s="35">
        <f t="shared" si="5"/>
        <v>2.1000000000000227</v>
      </c>
      <c r="E175" s="36"/>
    </row>
    <row r="176" spans="1:5" x14ac:dyDescent="0.25">
      <c r="A176" s="33">
        <v>174</v>
      </c>
      <c r="B176" s="34">
        <f t="shared" si="6"/>
        <v>368.42</v>
      </c>
      <c r="C176" s="34">
        <v>370.62</v>
      </c>
      <c r="D176" s="35">
        <f t="shared" si="5"/>
        <v>2.1999999999999886</v>
      </c>
      <c r="E176" s="36"/>
    </row>
    <row r="177" spans="1:5" x14ac:dyDescent="0.25">
      <c r="A177" s="33">
        <v>175</v>
      </c>
      <c r="B177" s="34">
        <f t="shared" si="6"/>
        <v>370.62</v>
      </c>
      <c r="C177" s="34">
        <v>372.7</v>
      </c>
      <c r="D177" s="35">
        <f t="shared" si="5"/>
        <v>2.0799999999999841</v>
      </c>
      <c r="E177" s="36"/>
    </row>
    <row r="178" spans="1:5" x14ac:dyDescent="0.25">
      <c r="A178" s="33">
        <v>176</v>
      </c>
      <c r="B178" s="34">
        <f t="shared" si="6"/>
        <v>372.7</v>
      </c>
      <c r="C178" s="34">
        <v>374.64</v>
      </c>
      <c r="D178" s="35">
        <f t="shared" si="5"/>
        <v>1.9399999999999977</v>
      </c>
      <c r="E178" s="36"/>
    </row>
    <row r="179" spans="1:5" x14ac:dyDescent="0.25">
      <c r="A179" s="33">
        <v>177</v>
      </c>
      <c r="B179" s="34">
        <f t="shared" si="6"/>
        <v>374.64</v>
      </c>
      <c r="C179" s="34">
        <v>376.67</v>
      </c>
      <c r="D179" s="35">
        <f t="shared" si="5"/>
        <v>2.0300000000000296</v>
      </c>
      <c r="E179" s="36"/>
    </row>
    <row r="180" spans="1:5" x14ac:dyDescent="0.25">
      <c r="A180" s="33">
        <v>178</v>
      </c>
      <c r="B180" s="34">
        <f t="shared" si="6"/>
        <v>376.67</v>
      </c>
      <c r="C180" s="34">
        <v>378.72</v>
      </c>
      <c r="D180" s="35">
        <f t="shared" si="5"/>
        <v>2.0500000000000114</v>
      </c>
      <c r="E180" s="36"/>
    </row>
    <row r="181" spans="1:5" x14ac:dyDescent="0.25">
      <c r="A181" s="33">
        <v>179</v>
      </c>
      <c r="B181" s="34">
        <f t="shared" si="6"/>
        <v>378.72</v>
      </c>
      <c r="C181" s="34">
        <v>380.71</v>
      </c>
      <c r="D181" s="35">
        <f t="shared" si="5"/>
        <v>1.9899999999999523</v>
      </c>
      <c r="E181" s="36"/>
    </row>
    <row r="182" spans="1:5" x14ac:dyDescent="0.25">
      <c r="A182" s="33">
        <v>180</v>
      </c>
      <c r="B182" s="34">
        <f t="shared" si="6"/>
        <v>380.71</v>
      </c>
      <c r="C182" s="34">
        <v>382.81</v>
      </c>
      <c r="D182" s="35">
        <f t="shared" si="5"/>
        <v>2.1000000000000227</v>
      </c>
      <c r="E182" s="36"/>
    </row>
    <row r="183" spans="1:5" x14ac:dyDescent="0.25">
      <c r="A183" s="33">
        <v>181</v>
      </c>
      <c r="B183" s="34">
        <f t="shared" si="6"/>
        <v>382.81</v>
      </c>
      <c r="C183" s="34">
        <v>384.79</v>
      </c>
      <c r="D183" s="35">
        <f t="shared" si="5"/>
        <v>1.9800000000000182</v>
      </c>
      <c r="E183" s="36"/>
    </row>
    <row r="184" spans="1:5" x14ac:dyDescent="0.25">
      <c r="A184" s="33">
        <v>182</v>
      </c>
      <c r="B184" s="34">
        <f t="shared" si="6"/>
        <v>384.79</v>
      </c>
      <c r="C184" s="34">
        <v>386.85</v>
      </c>
      <c r="D184" s="35">
        <f t="shared" si="5"/>
        <v>2.0600000000000023</v>
      </c>
      <c r="E184" s="36"/>
    </row>
    <row r="185" spans="1:5" x14ac:dyDescent="0.25">
      <c r="A185" s="33">
        <v>183</v>
      </c>
      <c r="B185" s="34">
        <f t="shared" si="6"/>
        <v>386.85</v>
      </c>
      <c r="C185" s="34">
        <v>389.02</v>
      </c>
      <c r="D185" s="35">
        <f t="shared" si="5"/>
        <v>2.1699999999999591</v>
      </c>
      <c r="E185" s="36"/>
    </row>
    <row r="186" spans="1:5" x14ac:dyDescent="0.25">
      <c r="A186" s="33">
        <v>184</v>
      </c>
      <c r="B186" s="34">
        <f t="shared" si="6"/>
        <v>389.02</v>
      </c>
      <c r="C186" s="34">
        <v>391.17</v>
      </c>
      <c r="D186" s="35">
        <f t="shared" si="5"/>
        <v>2.1500000000000341</v>
      </c>
      <c r="E186" s="36"/>
    </row>
    <row r="187" spans="1:5" x14ac:dyDescent="0.25">
      <c r="A187" s="33">
        <v>185</v>
      </c>
      <c r="B187" s="34">
        <f t="shared" si="6"/>
        <v>391.17</v>
      </c>
      <c r="C187" s="34">
        <v>393.3</v>
      </c>
      <c r="D187" s="35">
        <f t="shared" si="5"/>
        <v>2.1299999999999955</v>
      </c>
      <c r="E187" s="36"/>
    </row>
    <row r="188" spans="1:5" x14ac:dyDescent="0.25">
      <c r="A188" s="33">
        <v>186</v>
      </c>
      <c r="B188" s="34">
        <f t="shared" si="6"/>
        <v>393.3</v>
      </c>
      <c r="C188" s="108">
        <v>395.48</v>
      </c>
      <c r="D188" s="35">
        <f t="shared" si="5"/>
        <v>2.1800000000000068</v>
      </c>
      <c r="E188" s="36"/>
    </row>
    <row r="189" spans="1:5" x14ac:dyDescent="0.25">
      <c r="A189" s="33">
        <v>187</v>
      </c>
      <c r="B189" s="34">
        <f t="shared" si="6"/>
        <v>395.48</v>
      </c>
      <c r="C189" s="108">
        <v>397.59</v>
      </c>
      <c r="D189" s="35">
        <f t="shared" si="5"/>
        <v>2.1099999999999568</v>
      </c>
      <c r="E189" s="36"/>
    </row>
    <row r="190" spans="1:5" x14ac:dyDescent="0.25">
      <c r="A190" s="33">
        <v>188</v>
      </c>
      <c r="B190" s="34">
        <f t="shared" si="6"/>
        <v>397.59</v>
      </c>
      <c r="C190" s="108">
        <v>400.15</v>
      </c>
      <c r="D190" s="35">
        <f t="shared" si="5"/>
        <v>2.5600000000000023</v>
      </c>
      <c r="E190" s="36"/>
    </row>
    <row r="191" spans="1:5" x14ac:dyDescent="0.25">
      <c r="A191" s="33">
        <v>189</v>
      </c>
      <c r="B191" s="34">
        <f t="shared" si="6"/>
        <v>400.15</v>
      </c>
      <c r="C191" s="108">
        <v>404.18</v>
      </c>
      <c r="D191" s="35">
        <f t="shared" si="5"/>
        <v>4.0300000000000296</v>
      </c>
      <c r="E191" s="36"/>
    </row>
    <row r="192" spans="1:5" x14ac:dyDescent="0.25">
      <c r="A192" s="33">
        <v>190</v>
      </c>
      <c r="B192" s="34">
        <f t="shared" si="6"/>
        <v>404.18</v>
      </c>
      <c r="C192" s="108">
        <v>408.51</v>
      </c>
      <c r="D192" s="35">
        <f t="shared" si="5"/>
        <v>4.3299999999999841</v>
      </c>
      <c r="E192" s="36"/>
    </row>
    <row r="193" spans="1:5" x14ac:dyDescent="0.25">
      <c r="A193" s="33">
        <v>191</v>
      </c>
      <c r="B193" s="34">
        <f t="shared" si="6"/>
        <v>408.51</v>
      </c>
      <c r="C193" s="108">
        <v>412.84</v>
      </c>
      <c r="D193" s="35">
        <f t="shared" si="5"/>
        <v>4.3299999999999841</v>
      </c>
      <c r="E193" s="36"/>
    </row>
    <row r="194" spans="1:5" x14ac:dyDescent="0.25">
      <c r="A194" s="33">
        <v>192</v>
      </c>
      <c r="B194" s="34">
        <f t="shared" si="6"/>
        <v>412.84</v>
      </c>
      <c r="C194" s="108">
        <v>417.18</v>
      </c>
      <c r="D194" s="35">
        <f t="shared" si="5"/>
        <v>4.3400000000000318</v>
      </c>
      <c r="E194" s="36"/>
    </row>
    <row r="195" spans="1:5" x14ac:dyDescent="0.25">
      <c r="A195" s="33">
        <v>193</v>
      </c>
      <c r="B195" s="34">
        <f t="shared" si="6"/>
        <v>417.18</v>
      </c>
      <c r="C195" s="108">
        <v>421.53</v>
      </c>
      <c r="D195" s="35">
        <f t="shared" si="5"/>
        <v>4.3499999999999659</v>
      </c>
      <c r="E195" s="36"/>
    </row>
    <row r="196" spans="1:5" x14ac:dyDescent="0.25">
      <c r="A196" s="33">
        <v>194</v>
      </c>
      <c r="B196" s="34">
        <f t="shared" si="6"/>
        <v>421.53</v>
      </c>
      <c r="C196" s="108">
        <v>425.92</v>
      </c>
      <c r="D196" s="35">
        <f t="shared" ref="D196:D202" si="7">IF(C196="","",C196-B196)</f>
        <v>4.3900000000000432</v>
      </c>
      <c r="E196" s="36"/>
    </row>
    <row r="197" spans="1:5" x14ac:dyDescent="0.25">
      <c r="A197" s="33">
        <v>195</v>
      </c>
      <c r="B197" s="34">
        <f t="shared" si="6"/>
        <v>425.92</v>
      </c>
      <c r="C197" s="108">
        <v>430.32</v>
      </c>
      <c r="D197" s="35">
        <f t="shared" si="7"/>
        <v>4.3999999999999773</v>
      </c>
      <c r="E197" s="36"/>
    </row>
    <row r="198" spans="1:5" x14ac:dyDescent="0.25">
      <c r="A198" s="33">
        <v>196</v>
      </c>
      <c r="B198" s="34">
        <f t="shared" si="6"/>
        <v>430.32</v>
      </c>
      <c r="C198" s="108">
        <v>434.85</v>
      </c>
      <c r="D198" s="35">
        <f t="shared" si="7"/>
        <v>4.5300000000000296</v>
      </c>
      <c r="E198" s="36"/>
    </row>
    <row r="199" spans="1:5" x14ac:dyDescent="0.25">
      <c r="A199" s="33">
        <v>197</v>
      </c>
      <c r="B199" s="34">
        <f t="shared" si="6"/>
        <v>434.85</v>
      </c>
      <c r="C199" s="108">
        <v>439.48</v>
      </c>
      <c r="D199" s="35">
        <f t="shared" si="7"/>
        <v>4.6299999999999955</v>
      </c>
      <c r="E199" s="36"/>
    </row>
    <row r="200" spans="1:5" x14ac:dyDescent="0.25">
      <c r="A200" s="33">
        <v>198</v>
      </c>
      <c r="B200" s="34">
        <f t="shared" si="6"/>
        <v>439.48</v>
      </c>
      <c r="C200" s="108">
        <v>443.71</v>
      </c>
      <c r="D200" s="35">
        <f t="shared" si="7"/>
        <v>4.2299999999999613</v>
      </c>
      <c r="E200" s="36"/>
    </row>
    <row r="201" spans="1:5" x14ac:dyDescent="0.25">
      <c r="A201" s="33">
        <v>199</v>
      </c>
      <c r="B201" s="34">
        <f t="shared" si="6"/>
        <v>443.71</v>
      </c>
      <c r="C201" s="108">
        <v>448.09</v>
      </c>
      <c r="D201" s="35">
        <f t="shared" si="7"/>
        <v>4.3799999999999955</v>
      </c>
      <c r="E201" s="36"/>
    </row>
    <row r="202" spans="1:5" x14ac:dyDescent="0.25">
      <c r="A202" s="33">
        <v>200</v>
      </c>
      <c r="B202" s="34">
        <f t="shared" si="6"/>
        <v>448.09</v>
      </c>
      <c r="C202" s="108">
        <v>452.48</v>
      </c>
      <c r="D202" s="35">
        <f t="shared" si="7"/>
        <v>4.3900000000000432</v>
      </c>
      <c r="E202" s="36"/>
    </row>
    <row r="203" spans="1:5" x14ac:dyDescent="0.25">
      <c r="A203" s="33">
        <v>201</v>
      </c>
      <c r="B203" s="34">
        <f t="shared" ref="B203:B266" si="8">IF(C202="","",C202)</f>
        <v>452.48</v>
      </c>
      <c r="C203" s="108">
        <v>456.86</v>
      </c>
      <c r="D203" s="35">
        <f t="shared" ref="D203:D266" si="9">IF(C203="","",C203-B203)</f>
        <v>4.3799999999999955</v>
      </c>
      <c r="E203" s="36"/>
    </row>
    <row r="204" spans="1:5" x14ac:dyDescent="0.25">
      <c r="A204" s="33">
        <v>202</v>
      </c>
      <c r="B204" s="34">
        <f t="shared" si="8"/>
        <v>456.86</v>
      </c>
      <c r="C204" s="108">
        <v>461.31</v>
      </c>
      <c r="D204" s="35">
        <f t="shared" si="9"/>
        <v>4.4499999999999886</v>
      </c>
      <c r="E204" s="36"/>
    </row>
    <row r="205" spans="1:5" x14ac:dyDescent="0.25">
      <c r="A205" s="33">
        <v>203</v>
      </c>
      <c r="B205" s="34">
        <f t="shared" si="8"/>
        <v>461.31</v>
      </c>
      <c r="C205" s="108">
        <v>465.75</v>
      </c>
      <c r="D205" s="35">
        <f t="shared" si="9"/>
        <v>4.4399999999999977</v>
      </c>
      <c r="E205" s="36"/>
    </row>
    <row r="206" spans="1:5" x14ac:dyDescent="0.25">
      <c r="A206" s="33">
        <v>204</v>
      </c>
      <c r="B206" s="34">
        <f t="shared" si="8"/>
        <v>465.75</v>
      </c>
      <c r="C206" s="108">
        <v>470.26</v>
      </c>
      <c r="D206" s="35">
        <f t="shared" si="9"/>
        <v>4.5099999999999909</v>
      </c>
      <c r="E206" s="36"/>
    </row>
    <row r="207" spans="1:5" x14ac:dyDescent="0.25">
      <c r="A207" s="33">
        <v>205</v>
      </c>
      <c r="B207" s="34">
        <f t="shared" si="8"/>
        <v>470.26</v>
      </c>
      <c r="C207" s="108">
        <v>474.56</v>
      </c>
      <c r="D207" s="35">
        <f t="shared" si="9"/>
        <v>4.3000000000000114</v>
      </c>
      <c r="E207" s="36"/>
    </row>
    <row r="208" spans="1:5" x14ac:dyDescent="0.25">
      <c r="A208" s="33">
        <v>206</v>
      </c>
      <c r="B208" s="34">
        <f t="shared" si="8"/>
        <v>474.56</v>
      </c>
      <c r="C208" s="108">
        <v>478.84</v>
      </c>
      <c r="D208" s="35">
        <f t="shared" si="9"/>
        <v>4.2799999999999727</v>
      </c>
      <c r="E208" s="36"/>
    </row>
    <row r="209" spans="1:5" x14ac:dyDescent="0.25">
      <c r="A209" s="33">
        <v>207</v>
      </c>
      <c r="B209" s="34">
        <f t="shared" si="8"/>
        <v>478.84</v>
      </c>
      <c r="C209" s="108">
        <v>482.97</v>
      </c>
      <c r="D209" s="35">
        <f t="shared" si="9"/>
        <v>4.1300000000000523</v>
      </c>
      <c r="E209" s="36"/>
    </row>
    <row r="210" spans="1:5" x14ac:dyDescent="0.25">
      <c r="A210" s="33">
        <v>208</v>
      </c>
      <c r="B210" s="34">
        <f t="shared" si="8"/>
        <v>482.97</v>
      </c>
      <c r="C210" s="108">
        <v>487.28</v>
      </c>
      <c r="D210" s="35">
        <f t="shared" si="9"/>
        <v>4.3099999999999454</v>
      </c>
      <c r="E210" s="36"/>
    </row>
    <row r="211" spans="1:5" x14ac:dyDescent="0.25">
      <c r="A211" s="33">
        <v>209</v>
      </c>
      <c r="B211" s="34">
        <f t="shared" si="8"/>
        <v>487.28</v>
      </c>
      <c r="C211" s="108">
        <v>491.48</v>
      </c>
      <c r="D211" s="35">
        <f t="shared" si="9"/>
        <v>4.2000000000000455</v>
      </c>
      <c r="E211" s="36"/>
    </row>
    <row r="212" spans="1:5" x14ac:dyDescent="0.25">
      <c r="A212" s="33">
        <v>210</v>
      </c>
      <c r="B212" s="34">
        <f t="shared" si="8"/>
        <v>491.48</v>
      </c>
      <c r="C212" s="108">
        <v>495.88</v>
      </c>
      <c r="D212" s="35">
        <f t="shared" si="9"/>
        <v>4.3999999999999773</v>
      </c>
      <c r="E212" s="36"/>
    </row>
    <row r="213" spans="1:5" x14ac:dyDescent="0.25">
      <c r="A213" s="33">
        <v>211</v>
      </c>
      <c r="B213" s="34">
        <f t="shared" si="8"/>
        <v>495.88</v>
      </c>
      <c r="C213" s="108">
        <v>500.22</v>
      </c>
      <c r="D213" s="35">
        <f t="shared" si="9"/>
        <v>4.3400000000000318</v>
      </c>
      <c r="E213" s="36"/>
    </row>
    <row r="214" spans="1:5" x14ac:dyDescent="0.25">
      <c r="A214" s="33">
        <v>212</v>
      </c>
      <c r="B214" s="34">
        <f t="shared" si="8"/>
        <v>500.22</v>
      </c>
      <c r="C214" s="108">
        <v>504.44</v>
      </c>
      <c r="D214" s="35">
        <f t="shared" si="9"/>
        <v>4.2199999999999704</v>
      </c>
      <c r="E214" s="36"/>
    </row>
    <row r="215" spans="1:5" x14ac:dyDescent="0.25">
      <c r="A215" s="33">
        <v>213</v>
      </c>
      <c r="B215" s="34">
        <f t="shared" si="8"/>
        <v>504.44</v>
      </c>
      <c r="C215" s="108">
        <v>508.88</v>
      </c>
      <c r="D215" s="35">
        <f t="shared" si="9"/>
        <v>4.4399999999999977</v>
      </c>
      <c r="E215" s="36"/>
    </row>
    <row r="216" spans="1:5" x14ac:dyDescent="0.25">
      <c r="A216" s="33">
        <v>214</v>
      </c>
      <c r="B216" s="34">
        <f t="shared" si="8"/>
        <v>508.88</v>
      </c>
      <c r="C216" s="108">
        <v>512.63</v>
      </c>
      <c r="D216" s="35">
        <f t="shared" si="9"/>
        <v>3.75</v>
      </c>
      <c r="E216" s="36"/>
    </row>
    <row r="217" spans="1:5" x14ac:dyDescent="0.25">
      <c r="A217" s="33">
        <v>215</v>
      </c>
      <c r="B217" s="34">
        <f t="shared" si="8"/>
        <v>512.63</v>
      </c>
      <c r="C217" s="108">
        <v>517</v>
      </c>
      <c r="D217" s="35">
        <f t="shared" si="9"/>
        <v>4.3700000000000045</v>
      </c>
      <c r="E217" s="36"/>
    </row>
    <row r="218" spans="1:5" x14ac:dyDescent="0.25">
      <c r="A218" s="33">
        <v>216</v>
      </c>
      <c r="B218" s="34">
        <f t="shared" si="8"/>
        <v>517</v>
      </c>
      <c r="C218" s="108">
        <v>521.20000000000005</v>
      </c>
      <c r="D218" s="35">
        <f t="shared" si="9"/>
        <v>4.2000000000000455</v>
      </c>
      <c r="E218" s="36"/>
    </row>
    <row r="219" spans="1:5" x14ac:dyDescent="0.25">
      <c r="A219" s="33">
        <v>217</v>
      </c>
      <c r="B219" s="34">
        <f t="shared" si="8"/>
        <v>521.20000000000005</v>
      </c>
      <c r="C219" s="108">
        <v>525.54</v>
      </c>
      <c r="D219" s="35">
        <f t="shared" si="9"/>
        <v>4.3399999999999181</v>
      </c>
      <c r="E219" s="36"/>
    </row>
    <row r="220" spans="1:5" x14ac:dyDescent="0.25">
      <c r="A220" s="33">
        <v>218</v>
      </c>
      <c r="B220" s="34">
        <f t="shared" si="8"/>
        <v>525.54</v>
      </c>
      <c r="C220" s="108">
        <v>529.64</v>
      </c>
      <c r="D220" s="35">
        <f t="shared" si="9"/>
        <v>4.1000000000000227</v>
      </c>
      <c r="E220" s="36"/>
    </row>
    <row r="221" spans="1:5" x14ac:dyDescent="0.25">
      <c r="A221" s="33">
        <v>219</v>
      </c>
      <c r="B221" s="34">
        <f t="shared" si="8"/>
        <v>529.64</v>
      </c>
      <c r="C221" s="108">
        <v>533.99</v>
      </c>
      <c r="D221" s="35">
        <f t="shared" si="9"/>
        <v>4.3500000000000227</v>
      </c>
      <c r="E221" s="36"/>
    </row>
    <row r="222" spans="1:5" x14ac:dyDescent="0.25">
      <c r="A222" s="33">
        <v>220</v>
      </c>
      <c r="B222" s="34">
        <f t="shared" si="8"/>
        <v>533.99</v>
      </c>
      <c r="C222" s="108">
        <v>538.11</v>
      </c>
      <c r="D222" s="35">
        <f t="shared" si="9"/>
        <v>4.1200000000000045</v>
      </c>
      <c r="E222" s="36"/>
    </row>
    <row r="223" spans="1:5" x14ac:dyDescent="0.25">
      <c r="A223" s="33">
        <v>221</v>
      </c>
      <c r="B223" s="34">
        <f t="shared" si="8"/>
        <v>538.11</v>
      </c>
      <c r="C223" s="108">
        <v>542.44000000000005</v>
      </c>
      <c r="D223" s="35">
        <f t="shared" si="9"/>
        <v>4.3300000000000409</v>
      </c>
      <c r="E223" s="36"/>
    </row>
    <row r="224" spans="1:5" x14ac:dyDescent="0.25">
      <c r="A224" s="33">
        <v>222</v>
      </c>
      <c r="B224" s="34">
        <f t="shared" si="8"/>
        <v>542.44000000000005</v>
      </c>
      <c r="C224" s="108">
        <v>546.48</v>
      </c>
      <c r="D224" s="35">
        <f t="shared" si="9"/>
        <v>4.0399999999999636</v>
      </c>
      <c r="E224" s="36"/>
    </row>
    <row r="225" spans="1:5" x14ac:dyDescent="0.25">
      <c r="A225" s="33">
        <v>223</v>
      </c>
      <c r="B225" s="34">
        <f t="shared" si="8"/>
        <v>546.48</v>
      </c>
      <c r="C225" s="108">
        <v>550.83000000000004</v>
      </c>
      <c r="D225" s="35">
        <f t="shared" si="9"/>
        <v>4.3500000000000227</v>
      </c>
      <c r="E225" s="36"/>
    </row>
    <row r="226" spans="1:5" x14ac:dyDescent="0.25">
      <c r="A226" s="33">
        <v>224</v>
      </c>
      <c r="B226" s="34">
        <f t="shared" si="8"/>
        <v>550.83000000000004</v>
      </c>
      <c r="C226" s="108">
        <v>555.11</v>
      </c>
      <c r="D226" s="35">
        <f t="shared" si="9"/>
        <v>4.2799999999999727</v>
      </c>
      <c r="E226" s="36"/>
    </row>
    <row r="227" spans="1:5" x14ac:dyDescent="0.25">
      <c r="A227" s="33">
        <v>225</v>
      </c>
      <c r="B227" s="34">
        <f t="shared" si="8"/>
        <v>555.11</v>
      </c>
      <c r="C227" s="108">
        <v>559.57000000000005</v>
      </c>
      <c r="D227" s="35">
        <f t="shared" si="9"/>
        <v>4.4600000000000364</v>
      </c>
      <c r="E227" s="36"/>
    </row>
    <row r="228" spans="1:5" x14ac:dyDescent="0.25">
      <c r="A228" s="33">
        <v>226</v>
      </c>
      <c r="B228" s="34">
        <f t="shared" si="8"/>
        <v>559.57000000000005</v>
      </c>
      <c r="C228" s="108">
        <v>563.64</v>
      </c>
      <c r="D228" s="35">
        <f t="shared" si="9"/>
        <v>4.0699999999999363</v>
      </c>
      <c r="E228" s="36"/>
    </row>
    <row r="229" spans="1:5" x14ac:dyDescent="0.25">
      <c r="A229" s="33">
        <v>227</v>
      </c>
      <c r="B229" s="34">
        <f t="shared" si="8"/>
        <v>563.64</v>
      </c>
      <c r="C229" s="108">
        <v>567.15</v>
      </c>
      <c r="D229" s="35">
        <f t="shared" si="9"/>
        <v>3.5099999999999909</v>
      </c>
      <c r="E229" s="36"/>
    </row>
    <row r="230" spans="1:5" x14ac:dyDescent="0.25">
      <c r="A230" s="33">
        <v>228</v>
      </c>
      <c r="B230" s="34">
        <f t="shared" si="8"/>
        <v>567.15</v>
      </c>
      <c r="C230" s="108">
        <v>570.54999999999995</v>
      </c>
      <c r="D230" s="35">
        <f t="shared" si="9"/>
        <v>3.3999999999999773</v>
      </c>
      <c r="E230" s="36"/>
    </row>
    <row r="231" spans="1:5" x14ac:dyDescent="0.25">
      <c r="A231" s="33">
        <v>229</v>
      </c>
      <c r="B231" s="34">
        <f t="shared" si="8"/>
        <v>570.54999999999995</v>
      </c>
      <c r="C231" s="108">
        <v>573.08000000000004</v>
      </c>
      <c r="D231" s="35">
        <f t="shared" si="9"/>
        <v>2.5300000000000864</v>
      </c>
      <c r="E231" s="36"/>
    </row>
    <row r="232" spans="1:5" x14ac:dyDescent="0.25">
      <c r="A232" s="33">
        <v>230</v>
      </c>
      <c r="B232" s="34">
        <f t="shared" si="8"/>
        <v>573.08000000000004</v>
      </c>
      <c r="C232" s="108">
        <v>575.88</v>
      </c>
      <c r="D232" s="35">
        <f t="shared" si="9"/>
        <v>2.7999999999999545</v>
      </c>
      <c r="E232" s="36"/>
    </row>
    <row r="233" spans="1:5" x14ac:dyDescent="0.25">
      <c r="A233" s="33">
        <v>231</v>
      </c>
      <c r="B233" s="34">
        <f t="shared" si="8"/>
        <v>575.88</v>
      </c>
      <c r="C233" s="108">
        <v>578.62</v>
      </c>
      <c r="D233" s="35">
        <f t="shared" si="9"/>
        <v>2.7400000000000091</v>
      </c>
      <c r="E233" s="36"/>
    </row>
    <row r="234" spans="1:5" x14ac:dyDescent="0.25">
      <c r="A234" s="33">
        <v>232</v>
      </c>
      <c r="B234" s="34">
        <f t="shared" si="8"/>
        <v>578.62</v>
      </c>
      <c r="C234" s="108">
        <v>581.27</v>
      </c>
      <c r="D234" s="35">
        <f t="shared" si="9"/>
        <v>2.6499999999999773</v>
      </c>
      <c r="E234" s="36"/>
    </row>
    <row r="235" spans="1:5" x14ac:dyDescent="0.25">
      <c r="A235" s="33">
        <v>233</v>
      </c>
      <c r="B235" s="34">
        <f t="shared" si="8"/>
        <v>581.27</v>
      </c>
      <c r="C235" s="108">
        <v>583.98</v>
      </c>
      <c r="D235" s="35">
        <f t="shared" si="9"/>
        <v>2.7100000000000364</v>
      </c>
      <c r="E235" s="36"/>
    </row>
    <row r="236" spans="1:5" x14ac:dyDescent="0.25">
      <c r="A236" s="33">
        <v>234</v>
      </c>
      <c r="B236" s="34">
        <f t="shared" si="8"/>
        <v>583.98</v>
      </c>
      <c r="C236" s="108">
        <v>586.74</v>
      </c>
      <c r="D236" s="35">
        <f t="shared" si="9"/>
        <v>2.7599999999999909</v>
      </c>
      <c r="E236" s="36"/>
    </row>
    <row r="237" spans="1:5" x14ac:dyDescent="0.25">
      <c r="A237" s="33">
        <v>235</v>
      </c>
      <c r="B237" s="34">
        <f t="shared" si="8"/>
        <v>586.74</v>
      </c>
      <c r="C237" s="108">
        <v>589.44000000000005</v>
      </c>
      <c r="D237" s="35">
        <f t="shared" si="9"/>
        <v>2.7000000000000455</v>
      </c>
      <c r="E237" s="36"/>
    </row>
    <row r="238" spans="1:5" x14ac:dyDescent="0.25">
      <c r="A238" s="33">
        <v>236</v>
      </c>
      <c r="B238" s="34">
        <f t="shared" si="8"/>
        <v>589.44000000000005</v>
      </c>
      <c r="C238" s="108">
        <v>592.19000000000005</v>
      </c>
      <c r="D238" s="35">
        <f t="shared" si="9"/>
        <v>2.75</v>
      </c>
      <c r="E238" s="36"/>
    </row>
    <row r="239" spans="1:5" x14ac:dyDescent="0.25">
      <c r="A239" s="33">
        <v>237</v>
      </c>
      <c r="B239" s="34">
        <f t="shared" si="8"/>
        <v>592.19000000000005</v>
      </c>
      <c r="C239" s="108">
        <v>594.88</v>
      </c>
      <c r="D239" s="35">
        <f t="shared" si="9"/>
        <v>2.6899999999999409</v>
      </c>
      <c r="E239" s="36"/>
    </row>
    <row r="240" spans="1:5" x14ac:dyDescent="0.25">
      <c r="A240" s="33">
        <v>238</v>
      </c>
      <c r="B240" s="34">
        <f t="shared" si="8"/>
        <v>594.88</v>
      </c>
      <c r="C240" s="108">
        <v>597.16</v>
      </c>
      <c r="D240" s="35">
        <f t="shared" si="9"/>
        <v>2.2799999999999727</v>
      </c>
      <c r="E240" s="36"/>
    </row>
    <row r="241" spans="1:5" x14ac:dyDescent="0.25">
      <c r="A241" s="33">
        <v>239</v>
      </c>
      <c r="B241" s="34">
        <v>597.16</v>
      </c>
      <c r="C241" s="108">
        <v>599.47</v>
      </c>
      <c r="D241" s="35">
        <f t="shared" si="9"/>
        <v>2.3100000000000591</v>
      </c>
      <c r="E241" s="36"/>
    </row>
    <row r="242" spans="1:5" x14ac:dyDescent="0.25">
      <c r="A242" s="33">
        <v>240</v>
      </c>
      <c r="B242" s="34">
        <f t="shared" si="8"/>
        <v>599.47</v>
      </c>
      <c r="C242" s="108">
        <v>601.94000000000005</v>
      </c>
      <c r="D242" s="35">
        <f t="shared" si="9"/>
        <v>2.4700000000000273</v>
      </c>
      <c r="E242" s="36"/>
    </row>
    <row r="243" spans="1:5" x14ac:dyDescent="0.25">
      <c r="A243" s="33">
        <v>241</v>
      </c>
      <c r="B243" s="34">
        <f t="shared" si="8"/>
        <v>601.94000000000005</v>
      </c>
      <c r="C243" s="108">
        <v>604.73</v>
      </c>
      <c r="D243" s="35">
        <f t="shared" si="9"/>
        <v>2.7899999999999636</v>
      </c>
      <c r="E243" s="36"/>
    </row>
    <row r="244" spans="1:5" x14ac:dyDescent="0.25">
      <c r="A244" s="33">
        <v>242</v>
      </c>
      <c r="B244" s="34">
        <f t="shared" si="8"/>
        <v>604.73</v>
      </c>
      <c r="C244" s="108">
        <v>607.39</v>
      </c>
      <c r="D244" s="35">
        <f t="shared" si="9"/>
        <v>2.6599999999999682</v>
      </c>
      <c r="E244" s="36"/>
    </row>
    <row r="245" spans="1:5" x14ac:dyDescent="0.25">
      <c r="A245" s="33">
        <v>243</v>
      </c>
      <c r="B245" s="34">
        <f t="shared" si="8"/>
        <v>607.39</v>
      </c>
      <c r="C245" s="108">
        <v>610.15</v>
      </c>
      <c r="D245" s="35">
        <f t="shared" si="9"/>
        <v>2.7599999999999909</v>
      </c>
      <c r="E245" s="36"/>
    </row>
    <row r="246" spans="1:5" x14ac:dyDescent="0.25">
      <c r="A246" s="33">
        <v>244</v>
      </c>
      <c r="B246" s="34">
        <f t="shared" si="8"/>
        <v>610.15</v>
      </c>
      <c r="C246" s="108">
        <v>612.97</v>
      </c>
      <c r="D246" s="35">
        <f t="shared" si="9"/>
        <v>2.82000000000005</v>
      </c>
      <c r="E246" s="36"/>
    </row>
    <row r="247" spans="1:5" x14ac:dyDescent="0.25">
      <c r="A247" s="33">
        <v>245</v>
      </c>
      <c r="B247" s="34">
        <f t="shared" si="8"/>
        <v>612.97</v>
      </c>
      <c r="C247" s="108">
        <v>615.69000000000005</v>
      </c>
      <c r="D247" s="35">
        <f t="shared" si="9"/>
        <v>2.7200000000000273</v>
      </c>
      <c r="E247" s="36"/>
    </row>
    <row r="248" spans="1:5" x14ac:dyDescent="0.25">
      <c r="A248" s="33">
        <v>246</v>
      </c>
      <c r="B248" s="34">
        <f t="shared" si="8"/>
        <v>615.69000000000005</v>
      </c>
      <c r="C248" s="108">
        <v>618.47</v>
      </c>
      <c r="D248" s="35">
        <f t="shared" si="9"/>
        <v>2.7799999999999727</v>
      </c>
      <c r="E248" s="36"/>
    </row>
    <row r="249" spans="1:5" x14ac:dyDescent="0.25">
      <c r="A249" s="33">
        <v>247</v>
      </c>
      <c r="B249" s="34">
        <f t="shared" si="8"/>
        <v>618.47</v>
      </c>
      <c r="C249" s="108">
        <v>621.21</v>
      </c>
      <c r="D249" s="35">
        <f t="shared" si="9"/>
        <v>2.7400000000000091</v>
      </c>
      <c r="E249" s="36"/>
    </row>
    <row r="250" spans="1:5" x14ac:dyDescent="0.25">
      <c r="A250" s="33">
        <v>248</v>
      </c>
      <c r="B250" s="34">
        <f t="shared" si="8"/>
        <v>621.21</v>
      </c>
      <c r="C250" s="108">
        <v>623.79999999999995</v>
      </c>
      <c r="D250" s="35">
        <f t="shared" si="9"/>
        <v>2.5899999999999181</v>
      </c>
      <c r="E250" s="36"/>
    </row>
    <row r="251" spans="1:5" x14ac:dyDescent="0.25">
      <c r="A251" s="33">
        <v>249</v>
      </c>
      <c r="B251" s="34">
        <f t="shared" si="8"/>
        <v>623.79999999999995</v>
      </c>
      <c r="C251" s="108">
        <v>626.42999999999995</v>
      </c>
      <c r="D251" s="35">
        <f t="shared" si="9"/>
        <v>2.6299999999999955</v>
      </c>
      <c r="E251" s="36"/>
    </row>
    <row r="252" spans="1:5" x14ac:dyDescent="0.25">
      <c r="A252" s="33">
        <v>250</v>
      </c>
      <c r="B252" s="34">
        <f t="shared" si="8"/>
        <v>626.42999999999995</v>
      </c>
      <c r="C252" s="108">
        <v>628.96</v>
      </c>
      <c r="D252" s="35">
        <f t="shared" si="9"/>
        <v>2.5300000000000864</v>
      </c>
      <c r="E252" s="36"/>
    </row>
    <row r="253" spans="1:5" x14ac:dyDescent="0.25">
      <c r="A253" s="33">
        <v>251</v>
      </c>
      <c r="B253" s="34">
        <f t="shared" si="8"/>
        <v>628.96</v>
      </c>
      <c r="C253" s="108">
        <v>631.54999999999995</v>
      </c>
      <c r="D253" s="35">
        <f t="shared" si="9"/>
        <v>2.5899999999999181</v>
      </c>
      <c r="E253" s="36"/>
    </row>
    <row r="254" spans="1:5" x14ac:dyDescent="0.25">
      <c r="A254" s="33">
        <v>252</v>
      </c>
      <c r="B254" s="34">
        <f t="shared" si="8"/>
        <v>631.54999999999995</v>
      </c>
      <c r="C254" s="108">
        <v>633.72</v>
      </c>
      <c r="D254" s="35">
        <f t="shared" si="9"/>
        <v>2.1700000000000728</v>
      </c>
      <c r="E254" s="36"/>
    </row>
    <row r="255" spans="1:5" x14ac:dyDescent="0.25">
      <c r="A255" s="33">
        <v>253</v>
      </c>
      <c r="B255" s="34">
        <f t="shared" si="8"/>
        <v>633.72</v>
      </c>
      <c r="C255" s="108">
        <v>636.25</v>
      </c>
      <c r="D255" s="35">
        <f t="shared" si="9"/>
        <v>2.5299999999999727</v>
      </c>
      <c r="E255" s="36"/>
    </row>
    <row r="256" spans="1:5" x14ac:dyDescent="0.25">
      <c r="A256" s="33">
        <v>254</v>
      </c>
      <c r="B256" s="34">
        <f t="shared" si="8"/>
        <v>636.25</v>
      </c>
      <c r="C256" s="108">
        <v>638.54999999999995</v>
      </c>
      <c r="D256" s="35">
        <f t="shared" si="9"/>
        <v>2.2999999999999545</v>
      </c>
      <c r="E256" s="36"/>
    </row>
    <row r="257" spans="1:5" x14ac:dyDescent="0.25">
      <c r="A257" s="33">
        <v>255</v>
      </c>
      <c r="B257" s="34">
        <f t="shared" si="8"/>
        <v>638.54999999999995</v>
      </c>
      <c r="C257" s="108">
        <v>641</v>
      </c>
      <c r="D257" s="35">
        <f t="shared" si="9"/>
        <v>2.4500000000000455</v>
      </c>
      <c r="E257" s="36"/>
    </row>
    <row r="258" spans="1:5" x14ac:dyDescent="0.25">
      <c r="A258" s="33">
        <v>256</v>
      </c>
      <c r="B258" s="34">
        <f t="shared" si="8"/>
        <v>641</v>
      </c>
      <c r="C258" s="108">
        <v>643.1</v>
      </c>
      <c r="D258" s="35">
        <f t="shared" si="9"/>
        <v>2.1000000000000227</v>
      </c>
      <c r="E258" s="36"/>
    </row>
    <row r="259" spans="1:5" x14ac:dyDescent="0.25">
      <c r="A259" s="33">
        <v>257</v>
      </c>
      <c r="B259" s="34">
        <f t="shared" si="8"/>
        <v>643.1</v>
      </c>
      <c r="C259" s="108">
        <v>645.53</v>
      </c>
      <c r="D259" s="35">
        <f t="shared" si="9"/>
        <v>2.42999999999995</v>
      </c>
      <c r="E259" s="36"/>
    </row>
    <row r="260" spans="1:5" x14ac:dyDescent="0.25">
      <c r="A260" s="33">
        <v>258</v>
      </c>
      <c r="B260" s="34">
        <f t="shared" si="8"/>
        <v>645.53</v>
      </c>
      <c r="C260" s="108">
        <v>648.1</v>
      </c>
      <c r="D260" s="35">
        <f t="shared" si="9"/>
        <v>2.57000000000005</v>
      </c>
      <c r="E260" s="36"/>
    </row>
    <row r="261" spans="1:5" x14ac:dyDescent="0.25">
      <c r="A261" s="33">
        <v>259</v>
      </c>
      <c r="B261" s="34">
        <f t="shared" si="8"/>
        <v>648.1</v>
      </c>
      <c r="C261" s="108">
        <v>650.87</v>
      </c>
      <c r="D261" s="35">
        <f t="shared" si="9"/>
        <v>2.7699999999999818</v>
      </c>
      <c r="E261" s="36"/>
    </row>
    <row r="262" spans="1:5" x14ac:dyDescent="0.25">
      <c r="A262" s="33">
        <v>260</v>
      </c>
      <c r="B262" s="34">
        <f t="shared" si="8"/>
        <v>650.87</v>
      </c>
      <c r="C262" s="108">
        <v>653.37</v>
      </c>
      <c r="D262" s="35">
        <f t="shared" si="9"/>
        <v>2.5</v>
      </c>
      <c r="E262" s="36"/>
    </row>
    <row r="263" spans="1:5" x14ac:dyDescent="0.25">
      <c r="A263" s="33">
        <v>261</v>
      </c>
      <c r="B263" s="34">
        <f t="shared" si="8"/>
        <v>653.37</v>
      </c>
      <c r="C263" s="108">
        <v>655.98</v>
      </c>
      <c r="D263" s="35">
        <f t="shared" si="9"/>
        <v>2.6100000000000136</v>
      </c>
      <c r="E263" s="36"/>
    </row>
    <row r="264" spans="1:5" x14ac:dyDescent="0.25">
      <c r="A264" s="33">
        <v>262</v>
      </c>
      <c r="B264" s="34">
        <f t="shared" si="8"/>
        <v>655.98</v>
      </c>
      <c r="C264" s="108">
        <v>658.57</v>
      </c>
      <c r="D264" s="35">
        <f t="shared" si="9"/>
        <v>2.5900000000000318</v>
      </c>
      <c r="E264" s="36"/>
    </row>
    <row r="265" spans="1:5" x14ac:dyDescent="0.25">
      <c r="A265" s="33">
        <v>263</v>
      </c>
      <c r="B265" s="34">
        <f t="shared" si="8"/>
        <v>658.57</v>
      </c>
      <c r="C265" s="108">
        <v>661.39</v>
      </c>
      <c r="D265" s="35">
        <f t="shared" si="9"/>
        <v>2.8199999999999363</v>
      </c>
      <c r="E265" s="36"/>
    </row>
    <row r="266" spans="1:5" x14ac:dyDescent="0.25">
      <c r="A266" s="33">
        <v>264</v>
      </c>
      <c r="B266" s="34">
        <f t="shared" si="8"/>
        <v>661.39</v>
      </c>
      <c r="C266" s="108">
        <v>663.83</v>
      </c>
      <c r="D266" s="35">
        <f t="shared" si="9"/>
        <v>2.4400000000000546</v>
      </c>
      <c r="E266" s="36"/>
    </row>
    <row r="267" spans="1:5" x14ac:dyDescent="0.25">
      <c r="A267" s="33">
        <v>265</v>
      </c>
      <c r="B267" s="34">
        <f t="shared" ref="B267:B330" si="10">IF(C266="","",C266)</f>
        <v>663.83</v>
      </c>
      <c r="C267" s="108">
        <v>666.4</v>
      </c>
      <c r="D267" s="35">
        <f t="shared" ref="D267:D330" si="11">IF(C267="","",C267-B267)</f>
        <v>2.5699999999999363</v>
      </c>
      <c r="E267" s="36"/>
    </row>
    <row r="268" spans="1:5" x14ac:dyDescent="0.25">
      <c r="A268" s="33">
        <v>266</v>
      </c>
      <c r="B268" s="34">
        <f t="shared" si="10"/>
        <v>666.4</v>
      </c>
      <c r="C268" s="108">
        <v>669.04</v>
      </c>
      <c r="D268" s="35">
        <f t="shared" si="11"/>
        <v>2.6399999999999864</v>
      </c>
      <c r="E268" s="36"/>
    </row>
    <row r="269" spans="1:5" x14ac:dyDescent="0.25">
      <c r="A269" s="33">
        <v>267</v>
      </c>
      <c r="B269" s="34">
        <f t="shared" si="10"/>
        <v>669.04</v>
      </c>
      <c r="C269" s="108">
        <v>672.08</v>
      </c>
      <c r="D269" s="35">
        <f t="shared" si="11"/>
        <v>3.0400000000000773</v>
      </c>
      <c r="E269" s="36"/>
    </row>
    <row r="270" spans="1:5" x14ac:dyDescent="0.25">
      <c r="A270" s="33">
        <v>268</v>
      </c>
      <c r="B270" s="34">
        <f t="shared" si="10"/>
        <v>672.08</v>
      </c>
      <c r="C270" s="108">
        <v>674.8</v>
      </c>
      <c r="D270" s="35">
        <f t="shared" si="11"/>
        <v>2.7199999999999136</v>
      </c>
      <c r="E270" s="36"/>
    </row>
    <row r="271" spans="1:5" x14ac:dyDescent="0.25">
      <c r="A271" s="33">
        <v>269</v>
      </c>
      <c r="B271" s="34">
        <f t="shared" si="10"/>
        <v>674.8</v>
      </c>
      <c r="C271" s="108">
        <v>677.4</v>
      </c>
      <c r="D271" s="35">
        <f t="shared" si="11"/>
        <v>2.6000000000000227</v>
      </c>
      <c r="E271" s="36"/>
    </row>
    <row r="272" spans="1:5" x14ac:dyDescent="0.25">
      <c r="A272" s="33">
        <v>270</v>
      </c>
      <c r="B272" s="34">
        <f t="shared" si="10"/>
        <v>677.4</v>
      </c>
      <c r="C272" s="108">
        <v>681.51</v>
      </c>
      <c r="D272" s="35">
        <f t="shared" si="11"/>
        <v>4.1100000000000136</v>
      </c>
      <c r="E272" s="36" t="s">
        <v>1121</v>
      </c>
    </row>
    <row r="273" spans="1:5" x14ac:dyDescent="0.25">
      <c r="A273" s="33">
        <v>271</v>
      </c>
      <c r="B273" s="34">
        <f t="shared" si="10"/>
        <v>681.51</v>
      </c>
      <c r="C273" s="108">
        <v>683.65</v>
      </c>
      <c r="D273" s="35">
        <f t="shared" si="11"/>
        <v>2.1399999999999864</v>
      </c>
      <c r="E273" s="36"/>
    </row>
    <row r="274" spans="1:5" x14ac:dyDescent="0.25">
      <c r="A274" s="33">
        <v>272</v>
      </c>
      <c r="B274" s="34">
        <f t="shared" si="10"/>
        <v>683.65</v>
      </c>
      <c r="C274" s="108">
        <v>685.38</v>
      </c>
      <c r="D274" s="35">
        <f t="shared" si="11"/>
        <v>1.7300000000000182</v>
      </c>
      <c r="E274" s="36"/>
    </row>
    <row r="275" spans="1:5" x14ac:dyDescent="0.25">
      <c r="A275" s="33">
        <v>273</v>
      </c>
      <c r="B275" s="34">
        <f t="shared" si="10"/>
        <v>685.38</v>
      </c>
      <c r="C275" s="108">
        <v>688.09</v>
      </c>
      <c r="D275" s="35">
        <f t="shared" si="11"/>
        <v>2.7100000000000364</v>
      </c>
      <c r="E275" s="36"/>
    </row>
    <row r="276" spans="1:5" x14ac:dyDescent="0.25">
      <c r="A276" s="33">
        <v>274</v>
      </c>
      <c r="B276" s="34">
        <f t="shared" si="10"/>
        <v>688.09</v>
      </c>
      <c r="C276" s="108">
        <v>690.8</v>
      </c>
      <c r="D276" s="35">
        <f t="shared" si="11"/>
        <v>2.7099999999999227</v>
      </c>
      <c r="E276" s="36"/>
    </row>
    <row r="277" spans="1:5" x14ac:dyDescent="0.25">
      <c r="A277" s="33">
        <v>275</v>
      </c>
      <c r="B277" s="34">
        <f t="shared" si="10"/>
        <v>690.8</v>
      </c>
      <c r="C277" s="108">
        <v>693.29</v>
      </c>
      <c r="D277" s="35">
        <f t="shared" si="11"/>
        <v>2.4900000000000091</v>
      </c>
      <c r="E277" s="36"/>
    </row>
    <row r="278" spans="1:5" x14ac:dyDescent="0.25">
      <c r="A278" s="33">
        <v>276</v>
      </c>
      <c r="B278" s="34">
        <f t="shared" si="10"/>
        <v>693.29</v>
      </c>
      <c r="C278" s="108">
        <v>696.01</v>
      </c>
      <c r="D278" s="35">
        <f t="shared" si="11"/>
        <v>2.7200000000000273</v>
      </c>
      <c r="E278" s="36"/>
    </row>
    <row r="279" spans="1:5" x14ac:dyDescent="0.25">
      <c r="A279" s="33">
        <v>277</v>
      </c>
      <c r="B279" s="34">
        <f t="shared" si="10"/>
        <v>696.01</v>
      </c>
      <c r="C279" s="108">
        <v>698.62</v>
      </c>
      <c r="D279" s="35">
        <f t="shared" si="11"/>
        <v>2.6100000000000136</v>
      </c>
      <c r="E279" s="36"/>
    </row>
    <row r="280" spans="1:5" x14ac:dyDescent="0.25">
      <c r="A280" s="33">
        <v>278</v>
      </c>
      <c r="B280" s="34">
        <f t="shared" si="10"/>
        <v>698.62</v>
      </c>
      <c r="C280" s="108">
        <v>701.22</v>
      </c>
      <c r="D280" s="35">
        <f t="shared" si="11"/>
        <v>2.6000000000000227</v>
      </c>
      <c r="E280" s="36"/>
    </row>
    <row r="281" spans="1:5" x14ac:dyDescent="0.25">
      <c r="A281" s="33">
        <v>279</v>
      </c>
      <c r="B281" s="34">
        <f t="shared" si="10"/>
        <v>701.22</v>
      </c>
      <c r="C281" s="108">
        <v>703.95</v>
      </c>
      <c r="D281" s="35">
        <f t="shared" si="11"/>
        <v>2.7300000000000182</v>
      </c>
      <c r="E281" s="36"/>
    </row>
    <row r="282" spans="1:5" x14ac:dyDescent="0.25">
      <c r="A282" s="33">
        <v>280</v>
      </c>
      <c r="B282" s="34">
        <f t="shared" si="10"/>
        <v>703.95</v>
      </c>
      <c r="C282" s="108">
        <v>706.47</v>
      </c>
      <c r="D282" s="35">
        <f t="shared" si="11"/>
        <v>2.5199999999999818</v>
      </c>
      <c r="E282" s="36"/>
    </row>
    <row r="283" spans="1:5" x14ac:dyDescent="0.25">
      <c r="A283" s="33">
        <v>281</v>
      </c>
      <c r="B283" s="34">
        <f t="shared" si="10"/>
        <v>706.47</v>
      </c>
      <c r="C283" s="108">
        <v>709.02</v>
      </c>
      <c r="D283" s="35">
        <f t="shared" si="11"/>
        <v>2.5499999999999545</v>
      </c>
      <c r="E283" s="36"/>
    </row>
    <row r="284" spans="1:5" x14ac:dyDescent="0.25">
      <c r="A284" s="33">
        <v>282</v>
      </c>
      <c r="B284" s="34">
        <f t="shared" si="10"/>
        <v>709.02</v>
      </c>
      <c r="C284" s="108">
        <v>711.67</v>
      </c>
      <c r="D284" s="35">
        <f t="shared" si="11"/>
        <v>2.6499999999999773</v>
      </c>
      <c r="E284" s="36"/>
    </row>
    <row r="285" spans="1:5" x14ac:dyDescent="0.25">
      <c r="A285" s="33">
        <v>283</v>
      </c>
      <c r="B285" s="34">
        <f t="shared" si="10"/>
        <v>711.67</v>
      </c>
      <c r="C285" s="108">
        <v>714.14</v>
      </c>
      <c r="D285" s="35">
        <f t="shared" si="11"/>
        <v>2.4700000000000273</v>
      </c>
      <c r="E285" s="36"/>
    </row>
    <row r="286" spans="1:5" x14ac:dyDescent="0.25">
      <c r="A286" s="33">
        <v>284</v>
      </c>
      <c r="B286" s="34">
        <f t="shared" si="10"/>
        <v>714.14</v>
      </c>
      <c r="C286" s="108">
        <v>716.62</v>
      </c>
      <c r="D286" s="35">
        <f t="shared" si="11"/>
        <v>2.4800000000000182</v>
      </c>
      <c r="E286" s="36"/>
    </row>
    <row r="287" spans="1:5" x14ac:dyDescent="0.25">
      <c r="A287" s="33">
        <v>285</v>
      </c>
      <c r="B287" s="34">
        <f t="shared" si="10"/>
        <v>716.62</v>
      </c>
      <c r="C287" s="108">
        <v>719.33</v>
      </c>
      <c r="D287" s="35">
        <f t="shared" si="11"/>
        <v>2.7100000000000364</v>
      </c>
      <c r="E287" s="36"/>
    </row>
    <row r="288" spans="1:5" x14ac:dyDescent="0.25">
      <c r="A288" s="33">
        <v>286</v>
      </c>
      <c r="B288" s="34">
        <f t="shared" si="10"/>
        <v>719.33</v>
      </c>
      <c r="C288" s="108">
        <v>722.01</v>
      </c>
      <c r="D288" s="35">
        <f t="shared" si="11"/>
        <v>2.67999999999995</v>
      </c>
      <c r="E288" s="36"/>
    </row>
    <row r="289" spans="1:5" x14ac:dyDescent="0.25">
      <c r="A289" s="33">
        <v>287</v>
      </c>
      <c r="B289" s="34">
        <f t="shared" si="10"/>
        <v>722.01</v>
      </c>
      <c r="C289" s="108">
        <v>724.6</v>
      </c>
      <c r="D289" s="35">
        <f t="shared" si="11"/>
        <v>2.5900000000000318</v>
      </c>
      <c r="E289" s="36"/>
    </row>
    <row r="290" spans="1:5" x14ac:dyDescent="0.25">
      <c r="A290" s="33">
        <v>288</v>
      </c>
      <c r="B290" s="34">
        <f t="shared" si="10"/>
        <v>724.6</v>
      </c>
      <c r="C290" s="108">
        <v>727.24</v>
      </c>
      <c r="D290" s="35">
        <f t="shared" si="11"/>
        <v>2.6399999999999864</v>
      </c>
      <c r="E290" s="36"/>
    </row>
    <row r="291" spans="1:5" x14ac:dyDescent="0.25">
      <c r="A291" s="33">
        <v>289</v>
      </c>
      <c r="B291" s="34">
        <f t="shared" si="10"/>
        <v>727.24</v>
      </c>
      <c r="C291" s="108">
        <v>729.98</v>
      </c>
      <c r="D291" s="35">
        <f t="shared" si="11"/>
        <v>2.7400000000000091</v>
      </c>
      <c r="E291" s="36"/>
    </row>
    <row r="292" spans="1:5" x14ac:dyDescent="0.25">
      <c r="A292" s="33">
        <v>290</v>
      </c>
      <c r="B292" s="34">
        <f t="shared" si="10"/>
        <v>729.98</v>
      </c>
      <c r="C292" s="108">
        <v>732.7</v>
      </c>
      <c r="D292" s="35">
        <f t="shared" si="11"/>
        <v>2.7200000000000273</v>
      </c>
      <c r="E292" s="36"/>
    </row>
    <row r="293" spans="1:5" x14ac:dyDescent="0.25">
      <c r="A293" s="33">
        <v>291</v>
      </c>
      <c r="B293" s="34">
        <f t="shared" si="10"/>
        <v>732.7</v>
      </c>
      <c r="C293" s="108">
        <v>735.42</v>
      </c>
      <c r="D293" s="35">
        <f t="shared" si="11"/>
        <v>2.7199999999999136</v>
      </c>
      <c r="E293" s="36"/>
    </row>
    <row r="294" spans="1:5" x14ac:dyDescent="0.25">
      <c r="A294" s="33">
        <v>292</v>
      </c>
      <c r="B294" s="34">
        <f t="shared" si="10"/>
        <v>735.42</v>
      </c>
      <c r="C294" s="108">
        <v>738.28</v>
      </c>
      <c r="D294" s="35">
        <f t="shared" si="11"/>
        <v>2.8600000000000136</v>
      </c>
      <c r="E294" s="36"/>
    </row>
    <row r="295" spans="1:5" x14ac:dyDescent="0.25">
      <c r="A295" s="33">
        <v>293</v>
      </c>
      <c r="B295" s="34">
        <f t="shared" si="10"/>
        <v>738.28</v>
      </c>
      <c r="C295" s="108">
        <v>740.99</v>
      </c>
      <c r="D295" s="35">
        <f t="shared" si="11"/>
        <v>2.7100000000000364</v>
      </c>
      <c r="E295" s="36"/>
    </row>
    <row r="296" spans="1:5" x14ac:dyDescent="0.25">
      <c r="A296" s="33">
        <v>294</v>
      </c>
      <c r="B296" s="34">
        <f t="shared" si="10"/>
        <v>740.99</v>
      </c>
      <c r="C296" s="108">
        <v>743.63</v>
      </c>
      <c r="D296" s="35">
        <f t="shared" si="11"/>
        <v>2.6399999999999864</v>
      </c>
      <c r="E296" s="36"/>
    </row>
    <row r="297" spans="1:5" x14ac:dyDescent="0.25">
      <c r="A297" s="33">
        <v>295</v>
      </c>
      <c r="B297" s="34">
        <f t="shared" si="10"/>
        <v>743.63</v>
      </c>
      <c r="C297" s="108">
        <v>746.44</v>
      </c>
      <c r="D297" s="35">
        <f t="shared" si="11"/>
        <v>2.8100000000000591</v>
      </c>
      <c r="E297" s="36"/>
    </row>
    <row r="298" spans="1:5" x14ac:dyDescent="0.25">
      <c r="A298" s="33">
        <v>296</v>
      </c>
      <c r="B298" s="34">
        <f t="shared" si="10"/>
        <v>746.44</v>
      </c>
      <c r="C298" s="108">
        <v>748.73</v>
      </c>
      <c r="D298" s="35">
        <f t="shared" si="11"/>
        <v>2.2899999999999636</v>
      </c>
      <c r="E298" s="36"/>
    </row>
    <row r="299" spans="1:5" x14ac:dyDescent="0.25">
      <c r="A299" s="33">
        <v>297</v>
      </c>
      <c r="B299" s="34">
        <f t="shared" si="10"/>
        <v>748.73</v>
      </c>
      <c r="C299" s="108">
        <v>751.51</v>
      </c>
      <c r="D299" s="35">
        <f t="shared" si="11"/>
        <v>2.7799999999999727</v>
      </c>
      <c r="E299" s="36"/>
    </row>
    <row r="300" spans="1:5" x14ac:dyDescent="0.25">
      <c r="A300" s="33">
        <v>298</v>
      </c>
      <c r="B300" s="34">
        <f t="shared" si="10"/>
        <v>751.51</v>
      </c>
      <c r="C300" s="108">
        <v>754.23</v>
      </c>
      <c r="D300" s="35">
        <f t="shared" si="11"/>
        <v>2.7200000000000273</v>
      </c>
      <c r="E300" s="36"/>
    </row>
    <row r="301" spans="1:5" x14ac:dyDescent="0.25">
      <c r="A301" s="33">
        <v>299</v>
      </c>
      <c r="B301" s="34">
        <f t="shared" si="10"/>
        <v>754.23</v>
      </c>
      <c r="C301" s="108">
        <v>757.09</v>
      </c>
      <c r="D301" s="35">
        <f t="shared" si="11"/>
        <v>2.8600000000000136</v>
      </c>
      <c r="E301" s="36"/>
    </row>
    <row r="302" spans="1:5" x14ac:dyDescent="0.25">
      <c r="A302" s="33">
        <v>300</v>
      </c>
      <c r="B302" s="34">
        <f t="shared" si="10"/>
        <v>757.09</v>
      </c>
      <c r="C302" s="108">
        <v>759.95</v>
      </c>
      <c r="D302" s="35">
        <f t="shared" si="11"/>
        <v>2.8600000000000136</v>
      </c>
      <c r="E302" s="36"/>
    </row>
    <row r="303" spans="1:5" x14ac:dyDescent="0.25">
      <c r="A303" s="33">
        <v>301</v>
      </c>
      <c r="B303" s="34">
        <f t="shared" si="10"/>
        <v>759.95</v>
      </c>
      <c r="C303" s="108">
        <v>762.74</v>
      </c>
      <c r="D303" s="35">
        <f t="shared" si="11"/>
        <v>2.7899999999999636</v>
      </c>
      <c r="E303" s="36"/>
    </row>
    <row r="304" spans="1:5" x14ac:dyDescent="0.25">
      <c r="A304" s="33">
        <v>302</v>
      </c>
      <c r="B304" s="34">
        <f t="shared" si="10"/>
        <v>762.74</v>
      </c>
      <c r="C304" s="108">
        <v>765.6</v>
      </c>
      <c r="D304" s="35">
        <f t="shared" si="11"/>
        <v>2.8600000000000136</v>
      </c>
      <c r="E304" s="36"/>
    </row>
    <row r="305" spans="1:5" x14ac:dyDescent="0.25">
      <c r="A305" s="33">
        <v>303</v>
      </c>
      <c r="B305" s="34">
        <f t="shared" si="10"/>
        <v>765.6</v>
      </c>
      <c r="C305" s="108">
        <v>768.38</v>
      </c>
      <c r="D305" s="35">
        <f t="shared" si="11"/>
        <v>2.7799999999999727</v>
      </c>
      <c r="E305" s="36"/>
    </row>
    <row r="306" spans="1:5" x14ac:dyDescent="0.25">
      <c r="A306" s="33">
        <v>304</v>
      </c>
      <c r="B306" s="34">
        <f t="shared" si="10"/>
        <v>768.38</v>
      </c>
      <c r="C306" s="108">
        <v>770.89</v>
      </c>
      <c r="D306" s="35">
        <f t="shared" si="11"/>
        <v>2.5099999999999909</v>
      </c>
      <c r="E306" s="36"/>
    </row>
    <row r="307" spans="1:5" x14ac:dyDescent="0.25">
      <c r="A307" s="33">
        <v>305</v>
      </c>
      <c r="B307" s="34">
        <f t="shared" si="10"/>
        <v>770.89</v>
      </c>
      <c r="C307" s="108">
        <v>773.6</v>
      </c>
      <c r="D307" s="35">
        <f t="shared" si="11"/>
        <v>2.7100000000000364</v>
      </c>
      <c r="E307" s="36"/>
    </row>
    <row r="308" spans="1:5" x14ac:dyDescent="0.25">
      <c r="A308" s="33">
        <v>306</v>
      </c>
      <c r="B308" s="34">
        <f t="shared" si="10"/>
        <v>773.6</v>
      </c>
      <c r="C308" s="108">
        <v>776.43</v>
      </c>
      <c r="D308" s="35">
        <f t="shared" si="11"/>
        <v>2.8299999999999272</v>
      </c>
      <c r="E308" s="36"/>
    </row>
    <row r="309" spans="1:5" x14ac:dyDescent="0.25">
      <c r="A309" s="33">
        <v>307</v>
      </c>
      <c r="B309" s="34">
        <f t="shared" si="10"/>
        <v>776.43</v>
      </c>
      <c r="C309" s="108">
        <v>779.09</v>
      </c>
      <c r="D309" s="35">
        <f t="shared" si="11"/>
        <v>2.6600000000000819</v>
      </c>
      <c r="E309" s="36"/>
    </row>
    <row r="310" spans="1:5" x14ac:dyDescent="0.25">
      <c r="A310" s="33">
        <v>308</v>
      </c>
      <c r="B310" s="34">
        <f t="shared" si="10"/>
        <v>779.09</v>
      </c>
      <c r="C310" s="108">
        <v>781.81</v>
      </c>
      <c r="D310" s="35">
        <f t="shared" si="11"/>
        <v>2.7199999999999136</v>
      </c>
      <c r="E310" s="36"/>
    </row>
    <row r="311" spans="1:5" x14ac:dyDescent="0.25">
      <c r="A311" s="33">
        <v>309</v>
      </c>
      <c r="B311" s="34">
        <f t="shared" si="10"/>
        <v>781.81</v>
      </c>
      <c r="C311" s="108">
        <v>784.64</v>
      </c>
      <c r="D311" s="35">
        <f t="shared" si="11"/>
        <v>2.8300000000000409</v>
      </c>
      <c r="E311" s="36"/>
    </row>
    <row r="312" spans="1:5" x14ac:dyDescent="0.25">
      <c r="A312" s="33">
        <v>310</v>
      </c>
      <c r="B312" s="34">
        <f t="shared" si="10"/>
        <v>784.64</v>
      </c>
      <c r="C312" s="108">
        <v>787.28</v>
      </c>
      <c r="D312" s="35">
        <f t="shared" si="11"/>
        <v>2.6399999999999864</v>
      </c>
      <c r="E312" s="36"/>
    </row>
    <row r="313" spans="1:5" x14ac:dyDescent="0.25">
      <c r="A313" s="33">
        <v>311</v>
      </c>
      <c r="B313" s="34">
        <f t="shared" si="10"/>
        <v>787.28</v>
      </c>
      <c r="C313" s="108">
        <v>789.93</v>
      </c>
      <c r="D313" s="35">
        <f t="shared" si="11"/>
        <v>2.6499999999999773</v>
      </c>
      <c r="E313" s="36"/>
    </row>
    <row r="314" spans="1:5" x14ac:dyDescent="0.25">
      <c r="A314" s="33">
        <v>312</v>
      </c>
      <c r="B314" s="34">
        <f t="shared" si="10"/>
        <v>789.93</v>
      </c>
      <c r="C314" s="108">
        <v>792.55</v>
      </c>
      <c r="D314" s="35">
        <f t="shared" si="11"/>
        <v>2.6200000000000045</v>
      </c>
      <c r="E314" s="36"/>
    </row>
    <row r="315" spans="1:5" x14ac:dyDescent="0.25">
      <c r="A315" s="33">
        <v>313</v>
      </c>
      <c r="B315" s="34">
        <f t="shared" si="10"/>
        <v>792.55</v>
      </c>
      <c r="C315" s="108">
        <v>795.38</v>
      </c>
      <c r="D315" s="35">
        <f t="shared" si="11"/>
        <v>2.8300000000000409</v>
      </c>
      <c r="E315" s="36"/>
    </row>
    <row r="316" spans="1:5" x14ac:dyDescent="0.25">
      <c r="A316" s="33">
        <v>314</v>
      </c>
      <c r="B316" s="34">
        <f t="shared" si="10"/>
        <v>795.38</v>
      </c>
      <c r="C316" s="108">
        <v>798.01</v>
      </c>
      <c r="D316" s="35">
        <f t="shared" si="11"/>
        <v>2.6299999999999955</v>
      </c>
      <c r="E316" s="36"/>
    </row>
    <row r="317" spans="1:5" x14ac:dyDescent="0.25">
      <c r="A317" s="33">
        <v>315</v>
      </c>
      <c r="B317" s="34">
        <f t="shared" si="10"/>
        <v>798.01</v>
      </c>
      <c r="C317" s="108">
        <v>800.45</v>
      </c>
      <c r="D317" s="35">
        <f t="shared" si="11"/>
        <v>2.4400000000000546</v>
      </c>
      <c r="E317" s="36"/>
    </row>
    <row r="318" spans="1:5" x14ac:dyDescent="0.25">
      <c r="A318" s="33">
        <v>316</v>
      </c>
      <c r="B318" s="34">
        <f t="shared" si="10"/>
        <v>800.45</v>
      </c>
      <c r="C318" s="108">
        <v>803.2</v>
      </c>
      <c r="D318" s="35">
        <f t="shared" si="11"/>
        <v>2.75</v>
      </c>
      <c r="E318" s="36"/>
    </row>
    <row r="319" spans="1:5" x14ac:dyDescent="0.25">
      <c r="A319" s="33">
        <v>317</v>
      </c>
      <c r="B319" s="34">
        <f t="shared" si="10"/>
        <v>803.2</v>
      </c>
      <c r="C319" s="108">
        <v>805.83</v>
      </c>
      <c r="D319" s="35">
        <f t="shared" si="11"/>
        <v>2.6299999999999955</v>
      </c>
      <c r="E319" s="36"/>
    </row>
    <row r="320" spans="1:5" x14ac:dyDescent="0.25">
      <c r="A320" s="33">
        <v>318</v>
      </c>
      <c r="B320" s="34">
        <f t="shared" si="10"/>
        <v>805.83</v>
      </c>
      <c r="C320" s="108">
        <v>808.46</v>
      </c>
      <c r="D320" s="35">
        <f t="shared" si="11"/>
        <v>2.6299999999999955</v>
      </c>
      <c r="E320" s="36"/>
    </row>
    <row r="321" spans="1:5" x14ac:dyDescent="0.25">
      <c r="A321" s="33">
        <v>319</v>
      </c>
      <c r="B321" s="34">
        <f t="shared" si="10"/>
        <v>808.46</v>
      </c>
      <c r="C321" s="108">
        <v>811.36</v>
      </c>
      <c r="D321" s="35">
        <f t="shared" si="11"/>
        <v>2.8999999999999773</v>
      </c>
      <c r="E321" s="36"/>
    </row>
    <row r="322" spans="1:5" x14ac:dyDescent="0.25">
      <c r="A322" s="33">
        <v>320</v>
      </c>
      <c r="B322" s="34">
        <f t="shared" si="10"/>
        <v>811.36</v>
      </c>
      <c r="C322" s="108">
        <v>814.13</v>
      </c>
      <c r="D322" s="35">
        <f t="shared" si="11"/>
        <v>2.7699999999999818</v>
      </c>
      <c r="E322" s="36"/>
    </row>
    <row r="323" spans="1:5" x14ac:dyDescent="0.25">
      <c r="A323" s="33">
        <v>321</v>
      </c>
      <c r="B323" s="34">
        <f t="shared" si="10"/>
        <v>814.13</v>
      </c>
      <c r="C323" s="108">
        <v>816.86</v>
      </c>
      <c r="D323" s="35">
        <f t="shared" si="11"/>
        <v>2.7300000000000182</v>
      </c>
      <c r="E323" s="36"/>
    </row>
    <row r="324" spans="1:5" x14ac:dyDescent="0.25">
      <c r="A324" s="33">
        <v>322</v>
      </c>
      <c r="B324" s="34">
        <f t="shared" si="10"/>
        <v>816.86</v>
      </c>
      <c r="C324" s="108">
        <v>819.47</v>
      </c>
      <c r="D324" s="35">
        <f t="shared" si="11"/>
        <v>2.6100000000000136</v>
      </c>
      <c r="E324" s="36"/>
    </row>
    <row r="325" spans="1:5" x14ac:dyDescent="0.25">
      <c r="A325" s="33">
        <v>323</v>
      </c>
      <c r="B325" s="34">
        <f t="shared" si="10"/>
        <v>819.47</v>
      </c>
      <c r="C325" s="108">
        <v>822.19</v>
      </c>
      <c r="D325" s="35">
        <f t="shared" si="11"/>
        <v>2.7200000000000273</v>
      </c>
      <c r="E325" s="36"/>
    </row>
    <row r="326" spans="1:5" x14ac:dyDescent="0.25">
      <c r="A326" s="33">
        <v>324</v>
      </c>
      <c r="B326" s="34">
        <f t="shared" si="10"/>
        <v>822.19</v>
      </c>
      <c r="C326" s="108">
        <v>824.93</v>
      </c>
      <c r="D326" s="35">
        <f t="shared" si="11"/>
        <v>2.7399999999998954</v>
      </c>
      <c r="E326" s="36"/>
    </row>
    <row r="327" spans="1:5" x14ac:dyDescent="0.25">
      <c r="A327" s="33">
        <v>325</v>
      </c>
      <c r="B327" s="34">
        <f t="shared" si="10"/>
        <v>824.93</v>
      </c>
      <c r="C327" s="108">
        <v>827.83</v>
      </c>
      <c r="D327" s="35">
        <f t="shared" si="11"/>
        <v>2.9000000000000909</v>
      </c>
      <c r="E327" s="36"/>
    </row>
    <row r="328" spans="1:5" x14ac:dyDescent="0.25">
      <c r="A328" s="33">
        <v>326</v>
      </c>
      <c r="B328" s="34">
        <f t="shared" si="10"/>
        <v>827.83</v>
      </c>
      <c r="C328" s="108">
        <v>830.59</v>
      </c>
      <c r="D328" s="35">
        <f t="shared" si="11"/>
        <v>2.7599999999999909</v>
      </c>
      <c r="E328" s="36"/>
    </row>
    <row r="329" spans="1:5" x14ac:dyDescent="0.25">
      <c r="A329" s="33">
        <v>327</v>
      </c>
      <c r="B329" s="34">
        <f t="shared" si="10"/>
        <v>830.59</v>
      </c>
      <c r="C329" s="108">
        <v>833.24</v>
      </c>
      <c r="D329" s="35">
        <f t="shared" si="11"/>
        <v>2.6499999999999773</v>
      </c>
      <c r="E329" s="36"/>
    </row>
    <row r="330" spans="1:5" x14ac:dyDescent="0.25">
      <c r="A330" s="33">
        <v>328</v>
      </c>
      <c r="B330" s="34">
        <f t="shared" si="10"/>
        <v>833.24</v>
      </c>
      <c r="C330" s="108">
        <v>835.77</v>
      </c>
      <c r="D330" s="35">
        <f t="shared" si="11"/>
        <v>2.5299999999999727</v>
      </c>
      <c r="E330" s="36"/>
    </row>
    <row r="331" spans="1:5" x14ac:dyDescent="0.25">
      <c r="A331" s="33">
        <v>329</v>
      </c>
      <c r="B331" s="34">
        <f t="shared" ref="B331:B339" si="12">IF(C330="","",C330)</f>
        <v>835.77</v>
      </c>
      <c r="C331" s="108">
        <v>838.47</v>
      </c>
      <c r="D331" s="35">
        <f t="shared" ref="D331:D339" si="13">IF(C331="","",C331-B331)</f>
        <v>2.7000000000000455</v>
      </c>
      <c r="E331" s="36"/>
    </row>
    <row r="332" spans="1:5" x14ac:dyDescent="0.25">
      <c r="A332" s="33">
        <v>330</v>
      </c>
      <c r="B332" s="34">
        <f t="shared" si="12"/>
        <v>838.47</v>
      </c>
      <c r="C332" s="108">
        <v>841.25</v>
      </c>
      <c r="D332" s="35">
        <f t="shared" si="13"/>
        <v>2.7799999999999727</v>
      </c>
      <c r="E332" s="36"/>
    </row>
    <row r="333" spans="1:5" x14ac:dyDescent="0.25">
      <c r="A333" s="33">
        <v>331</v>
      </c>
      <c r="B333" s="34">
        <f t="shared" si="12"/>
        <v>841.25</v>
      </c>
      <c r="C333" s="108">
        <v>844.1</v>
      </c>
      <c r="D333" s="35">
        <f t="shared" si="13"/>
        <v>2.8500000000000227</v>
      </c>
      <c r="E333" s="36"/>
    </row>
    <row r="334" spans="1:5" x14ac:dyDescent="0.25">
      <c r="A334" s="33">
        <v>332</v>
      </c>
      <c r="B334" s="34">
        <f t="shared" si="12"/>
        <v>844.1</v>
      </c>
      <c r="C334" s="108">
        <v>846.8</v>
      </c>
      <c r="D334" s="35">
        <f t="shared" si="13"/>
        <v>2.6999999999999318</v>
      </c>
      <c r="E334" s="36"/>
    </row>
    <row r="335" spans="1:5" x14ac:dyDescent="0.25">
      <c r="A335" s="33">
        <v>333</v>
      </c>
      <c r="B335" s="34">
        <f t="shared" si="12"/>
        <v>846.8</v>
      </c>
      <c r="C335" s="108">
        <v>849.32</v>
      </c>
      <c r="D335" s="35">
        <f t="shared" si="13"/>
        <v>2.5200000000000955</v>
      </c>
      <c r="E335" s="36"/>
    </row>
    <row r="336" spans="1:5" x14ac:dyDescent="0.25">
      <c r="A336" s="33">
        <v>334</v>
      </c>
      <c r="B336" s="34">
        <f t="shared" si="12"/>
        <v>849.32</v>
      </c>
      <c r="C336" s="108">
        <v>852.09</v>
      </c>
      <c r="D336" s="35">
        <f t="shared" si="13"/>
        <v>2.7699999999999818</v>
      </c>
      <c r="E336" s="36"/>
    </row>
    <row r="337" spans="1:5" x14ac:dyDescent="0.25">
      <c r="A337" s="33">
        <v>335</v>
      </c>
      <c r="B337" s="34">
        <f t="shared" si="12"/>
        <v>852.09</v>
      </c>
      <c r="C337" s="108">
        <v>854.58</v>
      </c>
      <c r="D337" s="35">
        <f t="shared" si="13"/>
        <v>2.4900000000000091</v>
      </c>
      <c r="E337" s="36"/>
    </row>
    <row r="338" spans="1:5" x14ac:dyDescent="0.25">
      <c r="A338" s="33">
        <v>336</v>
      </c>
      <c r="B338" s="34">
        <f t="shared" si="12"/>
        <v>854.58</v>
      </c>
      <c r="C338" s="108">
        <v>857.19</v>
      </c>
      <c r="D338" s="35">
        <f t="shared" si="13"/>
        <v>2.6100000000000136</v>
      </c>
      <c r="E338" s="36"/>
    </row>
    <row r="339" spans="1:5" x14ac:dyDescent="0.25">
      <c r="A339" s="33">
        <v>337</v>
      </c>
      <c r="B339" s="34">
        <f t="shared" si="12"/>
        <v>857.19</v>
      </c>
      <c r="C339" s="108">
        <v>859.54</v>
      </c>
      <c r="D339" s="35">
        <f t="shared" si="13"/>
        <v>2.3499999999999091</v>
      </c>
      <c r="E339" s="36" t="s">
        <v>135</v>
      </c>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4"/>
  <sheetViews>
    <sheetView zoomScale="90" zoomScaleNormal="90" workbookViewId="0">
      <pane ySplit="2" topLeftCell="A48" activePane="bottomLeft" state="frozen"/>
      <selection pane="bottomLeft" activeCell="H42" sqref="H42"/>
    </sheetView>
  </sheetViews>
  <sheetFormatPr defaultRowHeight="13.2" x14ac:dyDescent="0.25"/>
  <cols>
    <col min="1" max="1" width="9.6640625" style="108" bestFit="1" customWidth="1"/>
    <col min="2" max="2" width="10.6640625" style="108" bestFit="1" customWidth="1"/>
    <col min="3" max="3" width="11.44140625" customWidth="1"/>
    <col min="4" max="4" width="13.5546875" style="111" bestFit="1" customWidth="1"/>
    <col min="5" max="5" width="16.44140625" style="111" bestFit="1" customWidth="1"/>
    <col min="6" max="6" width="15.44140625" style="112" bestFit="1" customWidth="1"/>
    <col min="7" max="7" width="18.109375" style="108" bestFit="1" customWidth="1"/>
    <col min="8" max="8" width="65.33203125" customWidth="1"/>
  </cols>
  <sheetData>
    <row r="1" spans="1:8" ht="15.6" x14ac:dyDescent="0.25">
      <c r="A1" s="157" t="s">
        <v>160</v>
      </c>
      <c r="B1" s="158"/>
      <c r="C1" s="158"/>
      <c r="D1" s="158"/>
      <c r="E1" s="158"/>
      <c r="F1" s="158"/>
      <c r="G1" s="158"/>
      <c r="H1" s="159"/>
    </row>
    <row r="2" spans="1:8" ht="27.6" thickBot="1" x14ac:dyDescent="0.3">
      <c r="A2" s="37" t="s">
        <v>107</v>
      </c>
      <c r="B2" s="38" t="s">
        <v>33</v>
      </c>
      <c r="C2" s="38" t="s">
        <v>44</v>
      </c>
      <c r="D2" s="109" t="s">
        <v>45</v>
      </c>
      <c r="E2" s="109" t="s">
        <v>46</v>
      </c>
      <c r="F2" s="128" t="s">
        <v>162</v>
      </c>
      <c r="G2" s="113" t="s">
        <v>161</v>
      </c>
      <c r="H2" s="39" t="s">
        <v>37</v>
      </c>
    </row>
    <row r="3" spans="1:8" x14ac:dyDescent="0.25">
      <c r="A3" s="40">
        <v>27.07</v>
      </c>
      <c r="B3" s="41">
        <v>0.15</v>
      </c>
      <c r="C3" s="42" t="str">
        <f ca="1">IF(A3="","",LOOKUP(A3,INDIRECT("Lithology!$A$4:$A$"&amp;COUNTA(Lithology!$C$4:$C$107)+3),INDIRECT("Lithology!$C$4:$C$"&amp;COUNTA(Lithology!$C$4:$C$107)+3)))</f>
        <v>CSCH</v>
      </c>
      <c r="D3" s="110">
        <v>1273</v>
      </c>
      <c r="E3" s="110">
        <v>795</v>
      </c>
      <c r="F3" s="43">
        <f t="shared" ref="F3:F34" si="0">IF(A3="","",D3/(D3-E3))</f>
        <v>2.6631799163179917</v>
      </c>
      <c r="G3" s="41">
        <v>3.89</v>
      </c>
      <c r="H3" s="44"/>
    </row>
    <row r="4" spans="1:8" x14ac:dyDescent="0.25">
      <c r="A4" s="40">
        <v>36.25</v>
      </c>
      <c r="B4" s="41">
        <v>0.14000000000000001</v>
      </c>
      <c r="C4" s="42" t="str">
        <f ca="1">IF(A4="","",LOOKUP(A4,INDIRECT("Lithology!$A$4:$A$"&amp;COUNTA(Lithology!$C$4:$C$107)+3),INDIRECT("Lithology!$C$4:$C$"&amp;COUNTA(Lithology!$C$4:$C$107)+3)))</f>
        <v>CSCH</v>
      </c>
      <c r="D4" s="110">
        <v>1380</v>
      </c>
      <c r="E4" s="110">
        <v>855</v>
      </c>
      <c r="F4" s="43">
        <f t="shared" si="0"/>
        <v>2.6285714285714286</v>
      </c>
      <c r="G4" s="41">
        <v>3.32</v>
      </c>
      <c r="H4" s="44"/>
    </row>
    <row r="5" spans="1:8" x14ac:dyDescent="0.25">
      <c r="A5" s="40">
        <v>47.69</v>
      </c>
      <c r="B5" s="41">
        <v>0.14000000000000001</v>
      </c>
      <c r="C5" s="42" t="str">
        <f ca="1">IF(A5="","",LOOKUP(A5,INDIRECT("Lithology!$A$4:$A$"&amp;COUNTA(Lithology!$C$4:$C$107)+3),INDIRECT("Lithology!$C$4:$C$"&amp;COUNTA(Lithology!$C$4:$C$107)+3)))</f>
        <v>CSCH</v>
      </c>
      <c r="D5" s="110">
        <v>1590</v>
      </c>
      <c r="E5" s="110">
        <v>1001</v>
      </c>
      <c r="F5" s="43">
        <f t="shared" si="0"/>
        <v>2.699490662139219</v>
      </c>
      <c r="G5" s="41">
        <v>8.56</v>
      </c>
      <c r="H5" s="45"/>
    </row>
    <row r="6" spans="1:8" x14ac:dyDescent="0.25">
      <c r="A6" s="40">
        <v>59.5</v>
      </c>
      <c r="B6" s="41">
        <v>0.13</v>
      </c>
      <c r="C6" s="42" t="str">
        <f ca="1">IF(A6="","",LOOKUP(A6,INDIRECT("Lithology!$A$4:$A$"&amp;COUNTA(Lithology!$C$4:$C$107)+3),INDIRECT("Lithology!$C$4:$C$"&amp;COUNTA(Lithology!$C$4:$C$107)+3)))</f>
        <v>GNST</v>
      </c>
      <c r="D6" s="110">
        <v>1033</v>
      </c>
      <c r="E6" s="110">
        <v>666</v>
      </c>
      <c r="F6" s="43">
        <f t="shared" si="0"/>
        <v>2.8147138964577656</v>
      </c>
      <c r="G6" s="41">
        <v>2.69</v>
      </c>
      <c r="H6" s="44"/>
    </row>
    <row r="7" spans="1:8" x14ac:dyDescent="0.25">
      <c r="A7" s="40">
        <v>68.59</v>
      </c>
      <c r="B7" s="41">
        <v>0.11</v>
      </c>
      <c r="C7" s="42" t="str">
        <f ca="1">IF(A7="","",LOOKUP(A7,INDIRECT("Lithology!$A$4:$A$"&amp;COUNTA(Lithology!$C$4:$C$107)+3),INDIRECT("Lithology!$C$4:$C$"&amp;COUNTA(Lithology!$C$4:$C$107)+3)))</f>
        <v>CSCH</v>
      </c>
      <c r="D7" s="110">
        <v>1170</v>
      </c>
      <c r="E7" s="110">
        <v>731</v>
      </c>
      <c r="F7" s="43">
        <f t="shared" si="0"/>
        <v>2.665148063781321</v>
      </c>
      <c r="G7" s="41">
        <v>8.33</v>
      </c>
      <c r="H7" s="44"/>
    </row>
    <row r="8" spans="1:8" x14ac:dyDescent="0.25">
      <c r="A8" s="40">
        <v>78.95</v>
      </c>
      <c r="B8" s="41">
        <v>0.11</v>
      </c>
      <c r="C8" s="42" t="str">
        <f ca="1">IF(A8="","",LOOKUP(A8,INDIRECT("Lithology!$A$4:$A$"&amp;COUNTA(Lithology!$C$4:$C$107)+3),INDIRECT("Lithology!$C$4:$C$"&amp;COUNTA(Lithology!$C$4:$C$107)+3)))</f>
        <v>CLSR</v>
      </c>
      <c r="D8" s="110">
        <v>1171</v>
      </c>
      <c r="E8" s="110">
        <v>730</v>
      </c>
      <c r="F8" s="43">
        <f t="shared" si="0"/>
        <v>2.6553287981859413</v>
      </c>
      <c r="G8" s="41">
        <v>5.55</v>
      </c>
      <c r="H8" s="44"/>
    </row>
    <row r="9" spans="1:8" x14ac:dyDescent="0.25">
      <c r="A9" s="40">
        <v>87.39</v>
      </c>
      <c r="B9" s="41">
        <v>0.12</v>
      </c>
      <c r="C9" s="42" t="str">
        <f ca="1">IF(A9="","",LOOKUP(A9,INDIRECT("Lithology!$A$4:$A$"&amp;COUNTA(Lithology!$C$4:$C$107)+3),INDIRECT("Lithology!$C$4:$C$"&amp;COUNTA(Lithology!$C$4:$C$107)+3)))</f>
        <v>CLSR</v>
      </c>
      <c r="D9" s="110">
        <v>1345</v>
      </c>
      <c r="E9" s="110">
        <v>839</v>
      </c>
      <c r="F9" s="43">
        <f t="shared" si="0"/>
        <v>2.6581027667984189</v>
      </c>
      <c r="G9" s="41">
        <v>9.73</v>
      </c>
      <c r="H9" s="45"/>
    </row>
    <row r="10" spans="1:8" x14ac:dyDescent="0.25">
      <c r="A10" s="40">
        <v>97.72</v>
      </c>
      <c r="B10" s="41">
        <v>0.11</v>
      </c>
      <c r="C10" s="42" t="str">
        <f ca="1">IF(A10="","",LOOKUP(A10,INDIRECT("Lithology!$A$4:$A$"&amp;COUNTA(Lithology!$C$4:$C$107)+3),INDIRECT("Lithology!$C$4:$C$"&amp;COUNTA(Lithology!$C$4:$C$107)+3)))</f>
        <v>GNST</v>
      </c>
      <c r="D10" s="110">
        <v>1187</v>
      </c>
      <c r="E10" s="110">
        <v>748</v>
      </c>
      <c r="F10" s="43">
        <f t="shared" si="0"/>
        <v>2.7038724373576311</v>
      </c>
      <c r="G10" s="41">
        <v>0.09</v>
      </c>
      <c r="H10" s="45"/>
    </row>
    <row r="11" spans="1:8" x14ac:dyDescent="0.25">
      <c r="A11" s="40">
        <v>106.79</v>
      </c>
      <c r="B11" s="41">
        <v>0.14000000000000001</v>
      </c>
      <c r="C11" s="42" t="str">
        <f ca="1">IF(A11="","",LOOKUP(A11,INDIRECT("Lithology!$A$4:$A$"&amp;COUNTA(Lithology!$C$4:$C$107)+3),INDIRECT("Lithology!$C$4:$C$"&amp;COUNTA(Lithology!$C$4:$C$107)+3)))</f>
        <v>GNST</v>
      </c>
      <c r="D11" s="110">
        <v>1472</v>
      </c>
      <c r="E11" s="110">
        <v>919</v>
      </c>
      <c r="F11" s="43">
        <f t="shared" si="0"/>
        <v>2.6618444846292948</v>
      </c>
      <c r="G11" s="41">
        <v>1.69</v>
      </c>
      <c r="H11" s="44"/>
    </row>
    <row r="12" spans="1:8" x14ac:dyDescent="0.25">
      <c r="A12" s="40">
        <v>119.73</v>
      </c>
      <c r="B12" s="41">
        <v>0.1</v>
      </c>
      <c r="C12" s="42" t="str">
        <f ca="1">IF(A12="","",LOOKUP(A12,INDIRECT("Lithology!$A$4:$A$"&amp;COUNTA(Lithology!$C$4:$C$107)+3),INDIRECT("Lithology!$C$4:$C$"&amp;COUNTA(Lithology!$C$4:$C$107)+3)))</f>
        <v>CSCH</v>
      </c>
      <c r="D12" s="110">
        <v>964</v>
      </c>
      <c r="E12" s="110">
        <v>598</v>
      </c>
      <c r="F12" s="43">
        <f t="shared" si="0"/>
        <v>2.6338797814207648</v>
      </c>
      <c r="G12" s="41">
        <v>0.31</v>
      </c>
      <c r="H12" s="44"/>
    </row>
    <row r="13" spans="1:8" x14ac:dyDescent="0.25">
      <c r="A13" s="40">
        <v>130.19999999999999</v>
      </c>
      <c r="B13" s="41">
        <v>0.14000000000000001</v>
      </c>
      <c r="C13" s="42" t="str">
        <f ca="1">IF(A13="","",LOOKUP(A13,INDIRECT("Lithology!$A$4:$A$"&amp;COUNTA(Lithology!$C$4:$C$107)+3),INDIRECT("Lithology!$C$4:$C$"&amp;COUNTA(Lithology!$C$4:$C$107)+3)))</f>
        <v>CSCH</v>
      </c>
      <c r="D13" s="110">
        <v>1486</v>
      </c>
      <c r="E13" s="110">
        <v>942</v>
      </c>
      <c r="F13" s="43">
        <f t="shared" si="0"/>
        <v>2.7316176470588234</v>
      </c>
      <c r="G13" s="41">
        <v>2.92</v>
      </c>
      <c r="H13" s="44"/>
    </row>
    <row r="14" spans="1:8" x14ac:dyDescent="0.25">
      <c r="A14" s="40">
        <v>144.05000000000001</v>
      </c>
      <c r="B14" s="41">
        <v>0.13</v>
      </c>
      <c r="C14" s="42" t="str">
        <f ca="1">IF(A14="","",LOOKUP(A14,INDIRECT("Lithology!$A$4:$A$"&amp;COUNTA(Lithology!$C$4:$C$107)+3),INDIRECT("Lithology!$C$4:$C$"&amp;COUNTA(Lithology!$C$4:$C$107)+3)))</f>
        <v>GNST</v>
      </c>
      <c r="D14" s="110">
        <v>1459</v>
      </c>
      <c r="E14" s="110">
        <v>946</v>
      </c>
      <c r="F14" s="43">
        <f t="shared" si="0"/>
        <v>2.8440545808966862</v>
      </c>
      <c r="G14" s="41">
        <v>14.77</v>
      </c>
      <c r="H14" s="44"/>
    </row>
    <row r="15" spans="1:8" x14ac:dyDescent="0.25">
      <c r="A15" s="40">
        <v>154.75</v>
      </c>
      <c r="B15" s="41">
        <v>0.11</v>
      </c>
      <c r="C15" s="42" t="str">
        <f ca="1">IF(A15="","",LOOKUP(A15,INDIRECT("Lithology!$A$4:$A$"&amp;COUNTA(Lithology!$C$4:$C$107)+3),INDIRECT("Lithology!$C$4:$C$"&amp;COUNTA(Lithology!$C$4:$C$107)+3)))</f>
        <v>CSCH</v>
      </c>
      <c r="D15" s="110">
        <v>1208</v>
      </c>
      <c r="E15" s="110">
        <v>758</v>
      </c>
      <c r="F15" s="43">
        <f t="shared" si="0"/>
        <v>2.6844444444444444</v>
      </c>
      <c r="G15" s="41">
        <v>2.09</v>
      </c>
      <c r="H15" s="44"/>
    </row>
    <row r="16" spans="1:8" x14ac:dyDescent="0.25">
      <c r="A16" s="40">
        <v>165.09</v>
      </c>
      <c r="B16" s="41">
        <v>0.1</v>
      </c>
      <c r="C16" s="42" t="str">
        <f ca="1">IF(A16="","",LOOKUP(A16,INDIRECT("Lithology!$A$4:$A$"&amp;COUNTA(Lithology!$C$4:$C$107)+3),INDIRECT("Lithology!$C$4:$C$"&amp;COUNTA(Lithology!$C$4:$C$107)+3)))</f>
        <v>CSCH</v>
      </c>
      <c r="D16" s="110">
        <v>1070</v>
      </c>
      <c r="E16" s="110">
        <v>673</v>
      </c>
      <c r="F16" s="43">
        <f t="shared" si="0"/>
        <v>2.6952141057934509</v>
      </c>
      <c r="G16" s="41">
        <v>1.1399999999999999</v>
      </c>
      <c r="H16" s="44"/>
    </row>
    <row r="17" spans="1:8" x14ac:dyDescent="0.25">
      <c r="A17" s="40">
        <v>178.5</v>
      </c>
      <c r="B17" s="41">
        <v>0.14000000000000001</v>
      </c>
      <c r="C17" s="42" t="str">
        <f ca="1">IF(A17="","",LOOKUP(A17,INDIRECT("Lithology!$A$4:$A$"&amp;COUNTA(Lithology!$C$4:$C$107)+3),INDIRECT("Lithology!$C$4:$C$"&amp;COUNTA(Lithology!$C$4:$C$107)+3)))</f>
        <v>GNST</v>
      </c>
      <c r="D17" s="110">
        <v>1628</v>
      </c>
      <c r="E17" s="110">
        <v>1050</v>
      </c>
      <c r="F17" s="43">
        <f t="shared" si="0"/>
        <v>2.8166089965397925</v>
      </c>
      <c r="G17" s="41">
        <v>8.24</v>
      </c>
      <c r="H17" s="44"/>
    </row>
    <row r="18" spans="1:8" x14ac:dyDescent="0.25">
      <c r="A18" s="40">
        <v>186.7</v>
      </c>
      <c r="B18" s="41">
        <v>0.15</v>
      </c>
      <c r="C18" s="42" t="str">
        <f ca="1">IF(A18="","",LOOKUP(A18,INDIRECT("Lithology!$A$4:$A$"&amp;COUNTA(Lithology!$C$4:$C$107)+3),INDIRECT("Lithology!$C$4:$C$"&amp;COUNTA(Lithology!$C$4:$C$107)+3)))</f>
        <v>CSCH</v>
      </c>
      <c r="D18" s="110">
        <v>1751</v>
      </c>
      <c r="E18" s="110">
        <v>1118</v>
      </c>
      <c r="F18" s="43">
        <f t="shared" si="0"/>
        <v>2.7661927330173777</v>
      </c>
      <c r="G18" s="41">
        <v>2.4300000000000002</v>
      </c>
      <c r="H18" s="44"/>
    </row>
    <row r="19" spans="1:8" x14ac:dyDescent="0.25">
      <c r="A19" s="40">
        <v>193.95</v>
      </c>
      <c r="B19" s="41">
        <v>0.12</v>
      </c>
      <c r="C19" s="42" t="str">
        <f ca="1">IF(A19="","",LOOKUP(A19,INDIRECT("Lithology!$A$4:$A$"&amp;COUNTA(Lithology!$C$4:$C$107)+3),INDIRECT("Lithology!$C$4:$C$"&amp;COUNTA(Lithology!$C$4:$C$107)+3)))</f>
        <v>CSCH</v>
      </c>
      <c r="D19" s="110">
        <v>1014</v>
      </c>
      <c r="E19" s="110">
        <v>625</v>
      </c>
      <c r="F19" s="43">
        <f t="shared" si="0"/>
        <v>2.6066838046272496</v>
      </c>
      <c r="G19" s="41">
        <v>0.03</v>
      </c>
      <c r="H19" s="44"/>
    </row>
    <row r="20" spans="1:8" x14ac:dyDescent="0.25">
      <c r="A20" s="40">
        <v>203.6</v>
      </c>
      <c r="B20" s="41">
        <v>0.15</v>
      </c>
      <c r="C20" s="42" t="str">
        <f ca="1">IF(A20="","",LOOKUP(A20,INDIRECT("Lithology!$A$4:$A$"&amp;COUNTA(Lithology!$C$4:$C$107)+3),INDIRECT("Lithology!$C$4:$C$"&amp;COUNTA(Lithology!$C$4:$C$107)+3)))</f>
        <v>LMST</v>
      </c>
      <c r="D20" s="110">
        <v>1457</v>
      </c>
      <c r="E20" s="110">
        <v>942</v>
      </c>
      <c r="F20" s="43">
        <f t="shared" si="0"/>
        <v>2.8291262135922328</v>
      </c>
      <c r="G20" s="41">
        <v>19.32</v>
      </c>
      <c r="H20" s="44"/>
    </row>
    <row r="21" spans="1:8" x14ac:dyDescent="0.25">
      <c r="A21" s="40">
        <v>212.7</v>
      </c>
      <c r="B21" s="41">
        <v>0.1</v>
      </c>
      <c r="C21" s="42" t="str">
        <f ca="1">IF(A21="","",LOOKUP(A21,INDIRECT("Lithology!$A$4:$A$"&amp;COUNTA(Lithology!$C$4:$C$107)+3),INDIRECT("Lithology!$C$4:$C$"&amp;COUNTA(Lithology!$C$4:$C$107)+3)))</f>
        <v>CSCH</v>
      </c>
      <c r="D21" s="110">
        <v>1018</v>
      </c>
      <c r="E21" s="110">
        <v>649</v>
      </c>
      <c r="F21" s="43">
        <f t="shared" si="0"/>
        <v>2.7588075880758809</v>
      </c>
      <c r="G21" s="41">
        <v>1.46</v>
      </c>
      <c r="H21" s="44"/>
    </row>
    <row r="22" spans="1:8" x14ac:dyDescent="0.25">
      <c r="A22" s="40">
        <v>225.03</v>
      </c>
      <c r="B22" s="41">
        <v>0.1</v>
      </c>
      <c r="C22" s="42" t="str">
        <f ca="1">IF(A22="","",LOOKUP(A22,INDIRECT("Lithology!$A$4:$A$"&amp;COUNTA(Lithology!$C$4:$C$107)+3),INDIRECT("Lithology!$C$4:$C$"&amp;COUNTA(Lithology!$C$4:$C$107)+3)))</f>
        <v>SSCH</v>
      </c>
      <c r="D22" s="110">
        <v>967</v>
      </c>
      <c r="E22" s="110">
        <v>548</v>
      </c>
      <c r="F22" s="43">
        <f t="shared" si="0"/>
        <v>2.3078758949880669</v>
      </c>
      <c r="G22" s="41">
        <v>1.66</v>
      </c>
      <c r="H22" s="44"/>
    </row>
    <row r="23" spans="1:8" x14ac:dyDescent="0.25">
      <c r="A23" s="40">
        <v>235.79</v>
      </c>
      <c r="B23" s="41">
        <v>0.12</v>
      </c>
      <c r="C23" s="42" t="str">
        <f ca="1">IF(A23="","",LOOKUP(A23,INDIRECT("Lithology!$A$4:$A$"&amp;COUNTA(Lithology!$C$4:$C$107)+3),INDIRECT("Lithology!$C$4:$C$"&amp;COUNTA(Lithology!$C$4:$C$107)+3)))</f>
        <v>LMST</v>
      </c>
      <c r="D23" s="110">
        <v>1426</v>
      </c>
      <c r="E23" s="110">
        <v>909</v>
      </c>
      <c r="F23" s="43">
        <f t="shared" si="0"/>
        <v>2.758220502901354</v>
      </c>
      <c r="G23" s="41">
        <v>2.92</v>
      </c>
      <c r="H23" s="44"/>
    </row>
    <row r="24" spans="1:8" x14ac:dyDescent="0.25">
      <c r="A24" s="40">
        <v>247.48</v>
      </c>
      <c r="B24" s="41">
        <v>0.11</v>
      </c>
      <c r="C24" s="42" t="str">
        <f ca="1">IF(A24="","",LOOKUP(A24,INDIRECT("Lithology!$A$4:$A$"&amp;COUNTA(Lithology!$C$4:$C$107)+3),INDIRECT("Lithology!$C$4:$C$"&amp;COUNTA(Lithology!$C$4:$C$107)+3)))</f>
        <v>CLSR</v>
      </c>
      <c r="D24" s="110">
        <v>1325</v>
      </c>
      <c r="E24" s="110">
        <v>848</v>
      </c>
      <c r="F24" s="43">
        <f t="shared" si="0"/>
        <v>2.7777777777777777</v>
      </c>
      <c r="G24" s="41">
        <v>0.09</v>
      </c>
      <c r="H24" s="44"/>
    </row>
    <row r="25" spans="1:8" x14ac:dyDescent="0.25">
      <c r="A25" s="40">
        <v>265.85000000000002</v>
      </c>
      <c r="B25" s="41">
        <v>0.1</v>
      </c>
      <c r="C25" s="42" t="str">
        <f ca="1">IF(A25="","",LOOKUP(A25,INDIRECT("Lithology!$A$4:$A$"&amp;COUNTA(Lithology!$C$4:$C$107)+3),INDIRECT("Lithology!$C$4:$C$"&amp;COUNTA(Lithology!$C$4:$C$107)+3)))</f>
        <v>CLSR</v>
      </c>
      <c r="D25" s="110">
        <v>970</v>
      </c>
      <c r="E25" s="110">
        <v>600</v>
      </c>
      <c r="F25" s="43">
        <f t="shared" si="0"/>
        <v>2.6216216216216215</v>
      </c>
      <c r="G25" s="41">
        <v>0.28999999999999998</v>
      </c>
      <c r="H25" s="44"/>
    </row>
    <row r="26" spans="1:8" x14ac:dyDescent="0.25">
      <c r="A26" s="40">
        <v>273.63</v>
      </c>
      <c r="B26" s="41">
        <v>0.11</v>
      </c>
      <c r="C26" s="42" t="str">
        <f ca="1">IF(A26="","",LOOKUP(A26,INDIRECT("Lithology!$A$4:$A$"&amp;COUNTA(Lithology!$C$4:$C$107)+3),INDIRECT("Lithology!$C$4:$C$"&amp;COUNTA(Lithology!$C$4:$C$107)+3)))</f>
        <v>CHSCH</v>
      </c>
      <c r="D26" s="110">
        <v>966</v>
      </c>
      <c r="E26" s="110">
        <v>602</v>
      </c>
      <c r="F26" s="43">
        <f t="shared" si="0"/>
        <v>2.6538461538461537</v>
      </c>
      <c r="G26" s="41">
        <v>8.3000000000000007</v>
      </c>
      <c r="H26" s="44"/>
    </row>
    <row r="27" spans="1:8" x14ac:dyDescent="0.25">
      <c r="A27" s="40">
        <v>284.08999999999997</v>
      </c>
      <c r="B27" s="41">
        <v>0.13</v>
      </c>
      <c r="C27" s="42" t="str">
        <f ca="1">IF(A27="","",LOOKUP(A27,INDIRECT("Lithology!$A$4:$A$"&amp;COUNTA(Lithology!$C$4:$C$107)+3),INDIRECT("Lithology!$C$4:$C$"&amp;COUNTA(Lithology!$C$4:$C$107)+3)))</f>
        <v>CHSCH</v>
      </c>
      <c r="D27" s="110">
        <v>1449</v>
      </c>
      <c r="E27" s="110">
        <v>927</v>
      </c>
      <c r="F27" s="43">
        <f t="shared" si="0"/>
        <v>2.7758620689655173</v>
      </c>
      <c r="G27" s="41">
        <v>5.35</v>
      </c>
      <c r="H27" s="44"/>
    </row>
    <row r="28" spans="1:8" x14ac:dyDescent="0.25">
      <c r="A28" s="40">
        <v>293.29000000000002</v>
      </c>
      <c r="B28" s="41">
        <v>0.15</v>
      </c>
      <c r="C28" s="42" t="str">
        <f ca="1">IF(A28="","",LOOKUP(A28,INDIRECT("Lithology!$A$4:$A$"&amp;COUNTA(Lithology!$C$4:$C$107)+3),INDIRECT("Lithology!$C$4:$C$"&amp;COUNTA(Lithology!$C$4:$C$107)+3)))</f>
        <v>CHSCH</v>
      </c>
      <c r="D28" s="110">
        <v>1736</v>
      </c>
      <c r="E28" s="110">
        <v>1103</v>
      </c>
      <c r="F28" s="43">
        <f t="shared" si="0"/>
        <v>2.7424960505529228</v>
      </c>
      <c r="G28" s="41">
        <v>3.09</v>
      </c>
      <c r="H28" s="44"/>
    </row>
    <row r="29" spans="1:8" x14ac:dyDescent="0.25">
      <c r="A29" s="40">
        <v>302.41000000000003</v>
      </c>
      <c r="B29" s="41">
        <v>0.11</v>
      </c>
      <c r="C29" s="42" t="str">
        <f ca="1">IF(A29="","",LOOKUP(A29,INDIRECT("Lithology!$A$4:$A$"&amp;COUNTA(Lithology!$C$4:$C$107)+3),INDIRECT("Lithology!$C$4:$C$"&amp;COUNTA(Lithology!$C$4:$C$107)+3)))</f>
        <v>CHSCH</v>
      </c>
      <c r="D29" s="110">
        <v>1252</v>
      </c>
      <c r="E29" s="110">
        <v>805</v>
      </c>
      <c r="F29" s="43">
        <f t="shared" si="0"/>
        <v>2.8008948545861299</v>
      </c>
      <c r="G29" s="41">
        <v>4.72</v>
      </c>
      <c r="H29" s="44"/>
    </row>
    <row r="30" spans="1:8" x14ac:dyDescent="0.25">
      <c r="A30" s="40">
        <v>312.3</v>
      </c>
      <c r="B30" s="41">
        <v>0.11</v>
      </c>
      <c r="C30" s="42" t="str">
        <f ca="1">IF(A30="","",LOOKUP(A30,INDIRECT("Lithology!$A$4:$A$"&amp;COUNTA(Lithology!$C$4:$C$107)+3),INDIRECT("Lithology!$C$4:$C$"&amp;COUNTA(Lithology!$C$4:$C$107)+3)))</f>
        <v>MQST</v>
      </c>
      <c r="D30" s="110">
        <v>1254</v>
      </c>
      <c r="E30" s="110">
        <v>811</v>
      </c>
      <c r="F30" s="43">
        <f t="shared" si="0"/>
        <v>2.8306997742663658</v>
      </c>
      <c r="G30" s="41">
        <v>7.1</v>
      </c>
      <c r="H30" s="44"/>
    </row>
    <row r="31" spans="1:8" x14ac:dyDescent="0.25">
      <c r="A31" s="40">
        <v>324.89</v>
      </c>
      <c r="B31" s="41">
        <v>0.13</v>
      </c>
      <c r="C31" s="42" t="str">
        <f ca="1">IF(A31="","",LOOKUP(A31,INDIRECT("Lithology!$A$4:$A$"&amp;COUNTA(Lithology!$C$4:$C$107)+3),INDIRECT("Lithology!$C$4:$C$"&amp;COUNTA(Lithology!$C$4:$C$107)+3)))</f>
        <v>QTZT</v>
      </c>
      <c r="D31" s="110">
        <v>1270</v>
      </c>
      <c r="E31" s="110">
        <v>807</v>
      </c>
      <c r="F31" s="43">
        <f t="shared" si="0"/>
        <v>2.7429805615550755</v>
      </c>
      <c r="G31" s="41">
        <v>7.61</v>
      </c>
      <c r="H31" s="44"/>
    </row>
    <row r="32" spans="1:8" x14ac:dyDescent="0.25">
      <c r="A32" s="40">
        <v>336.6</v>
      </c>
      <c r="B32" s="41">
        <v>0.1</v>
      </c>
      <c r="C32" s="42" t="str">
        <f ca="1">IF(A32="","",LOOKUP(A32,INDIRECT("Lithology!$A$4:$A$"&amp;COUNTA(Lithology!$C$4:$C$107)+3),INDIRECT("Lithology!$C$4:$C$"&amp;COUNTA(Lithology!$C$4:$C$107)+3)))</f>
        <v>QTZT</v>
      </c>
      <c r="D32" s="110">
        <v>1010</v>
      </c>
      <c r="E32" s="110">
        <v>633</v>
      </c>
      <c r="F32" s="43">
        <f t="shared" si="0"/>
        <v>2.6790450928381961</v>
      </c>
      <c r="G32" s="41">
        <v>5.64</v>
      </c>
      <c r="H32" s="44"/>
    </row>
    <row r="33" spans="1:8" x14ac:dyDescent="0.25">
      <c r="A33" s="40">
        <v>343.5</v>
      </c>
      <c r="B33" s="41">
        <v>0.13</v>
      </c>
      <c r="C33" s="42" t="str">
        <f ca="1">IF(A33="","",LOOKUP(A33,INDIRECT("Lithology!$A$4:$A$"&amp;COUNTA(Lithology!$C$4:$C$107)+3),INDIRECT("Lithology!$C$4:$C$"&amp;COUNTA(Lithology!$C$4:$C$107)+3)))</f>
        <v>CSCH</v>
      </c>
      <c r="D33" s="110">
        <v>1448</v>
      </c>
      <c r="E33" s="110">
        <v>923</v>
      </c>
      <c r="F33" s="43">
        <f t="shared" si="0"/>
        <v>2.7580952380952382</v>
      </c>
      <c r="G33" s="41">
        <v>2.78</v>
      </c>
      <c r="H33" s="44"/>
    </row>
    <row r="34" spans="1:8" x14ac:dyDescent="0.25">
      <c r="A34" s="40">
        <v>356.17</v>
      </c>
      <c r="B34" s="41">
        <v>0.11</v>
      </c>
      <c r="C34" s="42" t="str">
        <f ca="1">IF(A34="","",LOOKUP(A34,INDIRECT("Lithology!$A$4:$A$"&amp;COUNTA(Lithology!$C$4:$C$107)+3),INDIRECT("Lithology!$C$4:$C$"&amp;COUNTA(Lithology!$C$4:$C$107)+3)))</f>
        <v>CHSCH</v>
      </c>
      <c r="D34" s="110">
        <v>1176</v>
      </c>
      <c r="E34" s="110">
        <v>755</v>
      </c>
      <c r="F34" s="43">
        <f t="shared" si="0"/>
        <v>2.7933491686460807</v>
      </c>
      <c r="G34" s="41">
        <v>3.61</v>
      </c>
      <c r="H34" s="44"/>
    </row>
    <row r="35" spans="1:8" x14ac:dyDescent="0.25">
      <c r="A35" s="40">
        <v>366.77</v>
      </c>
      <c r="B35" s="41">
        <v>0.13</v>
      </c>
      <c r="C35" s="42" t="str">
        <f ca="1">IF(A35="","",LOOKUP(A35,INDIRECT("Lithology!$A$4:$A$"&amp;COUNTA(Lithology!$C$4:$C$107)+3),INDIRECT("Lithology!$C$4:$C$"&amp;COUNTA(Lithology!$C$4:$C$107)+3)))</f>
        <v>CHSCH</v>
      </c>
      <c r="D35" s="110">
        <v>1397</v>
      </c>
      <c r="E35" s="110">
        <v>894</v>
      </c>
      <c r="F35" s="43">
        <f t="shared" ref="F35:F66" si="1">IF(A35="","",D35/(D35-E35))</f>
        <v>2.7773359840954273</v>
      </c>
      <c r="G35" s="41">
        <v>2.5299999999999998</v>
      </c>
      <c r="H35" s="44"/>
    </row>
    <row r="36" spans="1:8" x14ac:dyDescent="0.25">
      <c r="A36" s="40">
        <v>375.9</v>
      </c>
      <c r="B36" s="41">
        <v>0.13</v>
      </c>
      <c r="C36" s="42" t="str">
        <f ca="1">IF(A36="","",LOOKUP(A36,INDIRECT("Lithology!$A$4:$A$"&amp;COUNTA(Lithology!$C$4:$C$107)+3),INDIRECT("Lithology!$C$4:$C$"&amp;COUNTA(Lithology!$C$4:$C$107)+3)))</f>
        <v>CHSCH</v>
      </c>
      <c r="D36" s="110">
        <v>1330</v>
      </c>
      <c r="E36" s="110">
        <v>842</v>
      </c>
      <c r="F36" s="43">
        <f t="shared" si="1"/>
        <v>2.7254098360655736</v>
      </c>
      <c r="G36" s="41">
        <v>8.33</v>
      </c>
      <c r="H36" s="44"/>
    </row>
    <row r="37" spans="1:8" x14ac:dyDescent="0.25">
      <c r="A37" s="40">
        <v>385.5</v>
      </c>
      <c r="B37" s="41">
        <v>0.14000000000000001</v>
      </c>
      <c r="C37" s="42" t="str">
        <f ca="1">IF(A37="","",LOOKUP(A37,INDIRECT("Lithology!$A$4:$A$"&amp;COUNTA(Lithology!$C$4:$C$107)+3),INDIRECT("Lithology!$C$4:$C$"&amp;COUNTA(Lithology!$C$4:$C$107)+3)))</f>
        <v>CASI</v>
      </c>
      <c r="D37" s="110">
        <v>1536</v>
      </c>
      <c r="E37" s="110">
        <v>984</v>
      </c>
      <c r="F37" s="43">
        <f t="shared" si="1"/>
        <v>2.7826086956521738</v>
      </c>
      <c r="G37" s="41">
        <v>10.3</v>
      </c>
      <c r="H37" s="44"/>
    </row>
    <row r="38" spans="1:8" x14ac:dyDescent="0.25">
      <c r="A38" s="40">
        <v>397.23</v>
      </c>
      <c r="B38" s="41">
        <v>0.11</v>
      </c>
      <c r="C38" s="42" t="str">
        <f ca="1">IF(A38="","",LOOKUP(A38,INDIRECT("Lithology!$A$4:$A$"&amp;COUNTA(Lithology!$C$4:$C$107)+3),INDIRECT("Lithology!$C$4:$C$"&amp;COUNTA(Lithology!$C$4:$C$107)+3)))</f>
        <v>CHSCH</v>
      </c>
      <c r="D38" s="110">
        <v>1145</v>
      </c>
      <c r="E38" s="110">
        <v>720</v>
      </c>
      <c r="F38" s="43">
        <f t="shared" si="1"/>
        <v>2.6941176470588237</v>
      </c>
      <c r="G38" s="41">
        <v>15.8</v>
      </c>
      <c r="H38" s="44"/>
    </row>
    <row r="39" spans="1:8" x14ac:dyDescent="0.25">
      <c r="A39" s="40">
        <v>405.19</v>
      </c>
      <c r="B39" s="41">
        <v>0.11</v>
      </c>
      <c r="C39" s="42" t="str">
        <f ca="1">IF(A39="","",LOOKUP(A39,INDIRECT("Lithology!$A$4:$A$"&amp;COUNTA(Lithology!$C$4:$C$107)+3),INDIRECT("Lithology!$C$4:$C$"&amp;COUNTA(Lithology!$C$4:$C$107)+3)))</f>
        <v>LMST</v>
      </c>
      <c r="D39" s="110">
        <v>706</v>
      </c>
      <c r="E39" s="110">
        <v>447</v>
      </c>
      <c r="F39" s="43">
        <f t="shared" si="1"/>
        <v>2.7258687258687258</v>
      </c>
      <c r="G39" s="41">
        <v>2.63</v>
      </c>
      <c r="H39" s="44" t="s">
        <v>1143</v>
      </c>
    </row>
    <row r="40" spans="1:8" x14ac:dyDescent="0.25">
      <c r="A40" s="40">
        <v>415.93</v>
      </c>
      <c r="B40" s="41">
        <v>0.12</v>
      </c>
      <c r="C40" s="42" t="str">
        <f ca="1">IF(A40="","",LOOKUP(A40,INDIRECT("Lithology!$A$4:$A$"&amp;COUNTA(Lithology!$C$4:$C$107)+3),INDIRECT("Lithology!$C$4:$C$"&amp;COUNTA(Lithology!$C$4:$C$107)+3)))</f>
        <v>CSCH</v>
      </c>
      <c r="D40" s="110">
        <v>775</v>
      </c>
      <c r="E40" s="110">
        <v>486</v>
      </c>
      <c r="F40" s="43">
        <f t="shared" si="1"/>
        <v>2.6816608996539792</v>
      </c>
      <c r="G40" s="41">
        <v>20.72</v>
      </c>
      <c r="H40" s="44"/>
    </row>
    <row r="41" spans="1:8" x14ac:dyDescent="0.25">
      <c r="A41" s="40">
        <v>425.32</v>
      </c>
      <c r="B41" s="41">
        <v>0.12</v>
      </c>
      <c r="C41" s="42" t="str">
        <f ca="1">IF(A41="","",LOOKUP(A41,INDIRECT("Lithology!$A$4:$A$"&amp;COUNTA(Lithology!$C$4:$C$107)+3),INDIRECT("Lithology!$C$4:$C$"&amp;COUNTA(Lithology!$C$4:$C$107)+3)))</f>
        <v>LMST</v>
      </c>
      <c r="D41" s="110">
        <v>786</v>
      </c>
      <c r="E41" s="110">
        <v>496</v>
      </c>
      <c r="F41" s="43">
        <f t="shared" si="1"/>
        <v>2.7103448275862068</v>
      </c>
      <c r="G41" s="41">
        <v>5.44</v>
      </c>
      <c r="H41" s="44"/>
    </row>
    <row r="42" spans="1:8" x14ac:dyDescent="0.25">
      <c r="A42" s="40">
        <v>434.5</v>
      </c>
      <c r="B42" s="41">
        <v>0.14000000000000001</v>
      </c>
      <c r="C42" s="42" t="str">
        <f ca="1">IF(A42="","",LOOKUP(A42,INDIRECT("Lithology!$A$4:$A$"&amp;COUNTA(Lithology!$C$4:$C$107)+3),INDIRECT("Lithology!$C$4:$C$"&amp;COUNTA(Lithology!$C$4:$C$107)+3)))</f>
        <v>CSCH</v>
      </c>
      <c r="D42" s="110">
        <v>998</v>
      </c>
      <c r="E42" s="110">
        <v>626</v>
      </c>
      <c r="F42" s="43">
        <f t="shared" si="1"/>
        <v>2.682795698924731</v>
      </c>
      <c r="G42" s="41">
        <v>6.15</v>
      </c>
      <c r="H42" s="44"/>
    </row>
    <row r="43" spans="1:8" x14ac:dyDescent="0.25">
      <c r="A43" s="40">
        <v>447.7</v>
      </c>
      <c r="B43" s="41">
        <v>0.12</v>
      </c>
      <c r="C43" s="42" t="str">
        <f ca="1">IF(A43="","",LOOKUP(A43,INDIRECT("Lithology!$A$4:$A$"&amp;COUNTA(Lithology!$C$4:$C$107)+3),INDIRECT("Lithology!$C$4:$C$"&amp;COUNTA(Lithology!$C$4:$C$107)+3)))</f>
        <v>CASI</v>
      </c>
      <c r="D43" s="110">
        <v>959</v>
      </c>
      <c r="E43" s="110">
        <v>610</v>
      </c>
      <c r="F43" s="43">
        <f t="shared" si="1"/>
        <v>2.7478510028653296</v>
      </c>
      <c r="G43" s="41">
        <v>2.58</v>
      </c>
      <c r="H43" s="44"/>
    </row>
    <row r="44" spans="1:8" x14ac:dyDescent="0.25">
      <c r="A44" s="40">
        <v>456.4</v>
      </c>
      <c r="B44" s="41">
        <v>0.1</v>
      </c>
      <c r="C44" s="42" t="str">
        <f ca="1">IF(A44="","",LOOKUP(A44,INDIRECT("Lithology!$A$4:$A$"&amp;COUNTA(Lithology!$C$4:$C$107)+3),INDIRECT("Lithology!$C$4:$C$"&amp;COUNTA(Lithology!$C$4:$C$107)+3)))</f>
        <v>GSCH</v>
      </c>
      <c r="D44" s="110">
        <v>702</v>
      </c>
      <c r="E44" s="110">
        <v>449</v>
      </c>
      <c r="F44" s="43">
        <f t="shared" si="1"/>
        <v>2.7747035573122529</v>
      </c>
      <c r="G44" s="41">
        <v>7.79</v>
      </c>
      <c r="H44" s="44"/>
    </row>
    <row r="45" spans="1:8" x14ac:dyDescent="0.25">
      <c r="A45" s="40">
        <v>464.82</v>
      </c>
      <c r="B45" s="41">
        <v>0.14000000000000001</v>
      </c>
      <c r="C45" s="42" t="str">
        <f ca="1">IF(A45="","",LOOKUP(A45,INDIRECT("Lithology!$A$4:$A$"&amp;COUNTA(Lithology!$C$4:$C$107)+3),INDIRECT("Lithology!$C$4:$C$"&amp;COUNTA(Lithology!$C$4:$C$107)+3)))</f>
        <v>CASI</v>
      </c>
      <c r="D45" s="110">
        <v>996</v>
      </c>
      <c r="E45" s="110">
        <v>653</v>
      </c>
      <c r="F45" s="43">
        <f t="shared" si="1"/>
        <v>2.9037900874635567</v>
      </c>
      <c r="G45" s="41">
        <v>8.16</v>
      </c>
      <c r="H45" s="44"/>
    </row>
    <row r="46" spans="1:8" x14ac:dyDescent="0.25">
      <c r="A46" s="40">
        <v>474.44</v>
      </c>
      <c r="B46" s="41">
        <v>0.12</v>
      </c>
      <c r="C46" s="42" t="str">
        <f ca="1">IF(A46="","",LOOKUP(A46,INDIRECT("Lithology!$A$4:$A$"&amp;COUNTA(Lithology!$C$4:$C$107)+3),INDIRECT("Lithology!$C$4:$C$"&amp;COUNTA(Lithology!$C$4:$C$107)+3)))</f>
        <v>CASI</v>
      </c>
      <c r="D46" s="110">
        <v>792</v>
      </c>
      <c r="E46" s="110">
        <v>493</v>
      </c>
      <c r="F46" s="43">
        <f t="shared" si="1"/>
        <v>2.6488294314381271</v>
      </c>
      <c r="G46" s="41">
        <v>8.44</v>
      </c>
      <c r="H46" s="44"/>
    </row>
    <row r="47" spans="1:8" x14ac:dyDescent="0.25">
      <c r="A47" s="40">
        <v>484.27</v>
      </c>
      <c r="B47" s="41">
        <v>0.13</v>
      </c>
      <c r="C47" s="42" t="str">
        <f ca="1">IF(A47="","",LOOKUP(A47,INDIRECT("Lithology!$A$4:$A$"&amp;COUNTA(Lithology!$C$4:$C$107)+3),INDIRECT("Lithology!$C$4:$C$"&amp;COUNTA(Lithology!$C$4:$C$107)+3)))</f>
        <v>CASI</v>
      </c>
      <c r="D47" s="110">
        <v>935</v>
      </c>
      <c r="E47" s="110">
        <v>592</v>
      </c>
      <c r="F47" s="43">
        <f t="shared" si="1"/>
        <v>2.7259475218658893</v>
      </c>
      <c r="G47" s="41">
        <v>0.34</v>
      </c>
      <c r="H47" s="44"/>
    </row>
    <row r="48" spans="1:8" x14ac:dyDescent="0.25">
      <c r="A48" s="40">
        <v>496.42</v>
      </c>
      <c r="B48" s="41">
        <v>0.12</v>
      </c>
      <c r="C48" s="42" t="str">
        <f ca="1">IF(A48="","",LOOKUP(A48,INDIRECT("Lithology!$A$4:$A$"&amp;COUNTA(Lithology!$C$4:$C$107)+3),INDIRECT("Lithology!$C$4:$C$"&amp;COUNTA(Lithology!$C$4:$C$107)+3)))</f>
        <v>MQST</v>
      </c>
      <c r="D48" s="110">
        <v>774</v>
      </c>
      <c r="E48" s="110">
        <v>492</v>
      </c>
      <c r="F48" s="43">
        <f t="shared" si="1"/>
        <v>2.7446808510638299</v>
      </c>
      <c r="G48" s="41">
        <v>2.12</v>
      </c>
      <c r="H48" s="44"/>
    </row>
    <row r="49" spans="1:8" x14ac:dyDescent="0.25">
      <c r="A49" s="40">
        <v>503.96</v>
      </c>
      <c r="B49" s="41">
        <v>0.11</v>
      </c>
      <c r="C49" s="42" t="str">
        <f ca="1">IF(A49="","",LOOKUP(A49,INDIRECT("Lithology!$A$4:$A$"&amp;COUNTA(Lithology!$C$4:$C$107)+3),INDIRECT("Lithology!$C$4:$C$"&amp;COUNTA(Lithology!$C$4:$C$107)+3)))</f>
        <v>MQST</v>
      </c>
      <c r="D49" s="110">
        <v>776</v>
      </c>
      <c r="E49" s="110">
        <v>487</v>
      </c>
      <c r="F49" s="43">
        <f t="shared" si="1"/>
        <v>2.6851211072664358</v>
      </c>
      <c r="G49" s="41">
        <v>6.78</v>
      </c>
      <c r="H49" s="44"/>
    </row>
    <row r="50" spans="1:8" x14ac:dyDescent="0.25">
      <c r="A50" s="40">
        <v>515.91999999999996</v>
      </c>
      <c r="B50" s="41">
        <v>0.12</v>
      </c>
      <c r="C50" s="42" t="str">
        <f ca="1">IF(A50="","",LOOKUP(A50,INDIRECT("Lithology!$A$4:$A$"&amp;COUNTA(Lithology!$C$4:$C$107)+3),INDIRECT("Lithology!$C$4:$C$"&amp;COUNTA(Lithology!$C$4:$C$107)+3)))</f>
        <v>QTZT</v>
      </c>
      <c r="D50" s="110">
        <v>994</v>
      </c>
      <c r="E50" s="110">
        <v>619</v>
      </c>
      <c r="F50" s="43">
        <f t="shared" si="1"/>
        <v>2.6506666666666665</v>
      </c>
      <c r="G50" s="41">
        <v>17.37</v>
      </c>
      <c r="H50" s="44"/>
    </row>
    <row r="51" spans="1:8" x14ac:dyDescent="0.25">
      <c r="A51" s="40">
        <v>526.89</v>
      </c>
      <c r="B51" s="41">
        <v>0.15</v>
      </c>
      <c r="C51" s="42" t="str">
        <f ca="1">IF(A51="","",LOOKUP(A51,INDIRECT("Lithology!$A$4:$A$"&amp;COUNTA(Lithology!$C$4:$C$107)+3),INDIRECT("Lithology!$C$4:$C$"&amp;COUNTA(Lithology!$C$4:$C$107)+3)))</f>
        <v>QTZT</v>
      </c>
      <c r="D51" s="110">
        <v>995</v>
      </c>
      <c r="E51" s="110">
        <v>621</v>
      </c>
      <c r="F51" s="43">
        <f t="shared" si="1"/>
        <v>2.6604278074866312</v>
      </c>
      <c r="G51" s="41">
        <v>13.54</v>
      </c>
      <c r="H51" s="44"/>
    </row>
    <row r="52" spans="1:8" x14ac:dyDescent="0.25">
      <c r="A52" s="40">
        <v>534.91999999999996</v>
      </c>
      <c r="B52" s="41">
        <v>0.14000000000000001</v>
      </c>
      <c r="C52" s="42" t="str">
        <f ca="1">IF(A52="","",LOOKUP(A52,INDIRECT("Lithology!$A$4:$A$"&amp;COUNTA(Lithology!$C$4:$C$107)+3),INDIRECT("Lithology!$C$4:$C$"&amp;COUNTA(Lithology!$C$4:$C$107)+3)))</f>
        <v>QTZT</v>
      </c>
      <c r="D52" s="110">
        <v>1006</v>
      </c>
      <c r="E52" s="110">
        <v>626</v>
      </c>
      <c r="F52" s="43">
        <f t="shared" si="1"/>
        <v>2.6473684210526316</v>
      </c>
      <c r="G52" s="41">
        <v>12.51</v>
      </c>
      <c r="H52" s="44"/>
    </row>
    <row r="53" spans="1:8" x14ac:dyDescent="0.25">
      <c r="A53" s="40">
        <v>545.30999999999995</v>
      </c>
      <c r="B53" s="41">
        <v>0.11</v>
      </c>
      <c r="C53" s="42" t="str">
        <f ca="1">IF(A53="","",LOOKUP(A53,INDIRECT("Lithology!$A$4:$A$"&amp;COUNTA(Lithology!$C$4:$C$107)+3),INDIRECT("Lithology!$C$4:$C$"&amp;COUNTA(Lithology!$C$4:$C$107)+3)))</f>
        <v>QTZT</v>
      </c>
      <c r="D53" s="110">
        <v>782</v>
      </c>
      <c r="E53" s="110">
        <v>483</v>
      </c>
      <c r="F53" s="43">
        <f t="shared" si="1"/>
        <v>2.6153846153846154</v>
      </c>
      <c r="G53" s="41">
        <v>4.92</v>
      </c>
      <c r="H53" s="44"/>
    </row>
    <row r="54" spans="1:8" x14ac:dyDescent="0.25">
      <c r="A54" s="40">
        <v>557.20000000000005</v>
      </c>
      <c r="B54" s="41">
        <v>0.13</v>
      </c>
      <c r="C54" s="42" t="str">
        <f ca="1">IF(A54="","",LOOKUP(A54,INDIRECT("Lithology!$A$4:$A$"&amp;COUNTA(Lithology!$C$4:$C$107)+3),INDIRECT("Lithology!$C$4:$C$"&amp;COUNTA(Lithology!$C$4:$C$107)+3)))</f>
        <v>QTZT</v>
      </c>
      <c r="D54" s="110">
        <v>858</v>
      </c>
      <c r="E54" s="110">
        <v>533</v>
      </c>
      <c r="F54" s="43">
        <f t="shared" si="1"/>
        <v>2.64</v>
      </c>
      <c r="G54" s="41">
        <v>30.63</v>
      </c>
      <c r="H54" s="44"/>
    </row>
    <row r="55" spans="1:8" x14ac:dyDescent="0.25">
      <c r="A55" s="40">
        <v>563.78</v>
      </c>
      <c r="B55" s="41">
        <v>0.1</v>
      </c>
      <c r="C55" s="42" t="str">
        <f ca="1">IF(A55="","",LOOKUP(A55,INDIRECT("Lithology!$A$4:$A$"&amp;COUNTA(Lithology!$C$4:$C$107)+3),INDIRECT("Lithology!$C$4:$C$"&amp;COUNTA(Lithology!$C$4:$C$107)+3)))</f>
        <v>QTZT</v>
      </c>
      <c r="D55" s="110">
        <v>649</v>
      </c>
      <c r="E55" s="110">
        <v>408</v>
      </c>
      <c r="F55" s="43">
        <f t="shared" si="1"/>
        <v>2.6929460580912865</v>
      </c>
      <c r="G55" s="41">
        <v>7.41</v>
      </c>
      <c r="H55" s="44"/>
    </row>
    <row r="56" spans="1:8" x14ac:dyDescent="0.25">
      <c r="A56" s="40">
        <v>574.54</v>
      </c>
      <c r="B56" s="41">
        <v>0.11</v>
      </c>
      <c r="C56" s="42" t="str">
        <f ca="1">IF(A56="","",LOOKUP(A56,INDIRECT("Lithology!$A$4:$A$"&amp;COUNTA(Lithology!$C$4:$C$107)+3),INDIRECT("Lithology!$C$4:$C$"&amp;COUNTA(Lithology!$C$4:$C$107)+3)))</f>
        <v>GSCH</v>
      </c>
      <c r="D56" s="110">
        <v>739</v>
      </c>
      <c r="E56" s="110">
        <v>466</v>
      </c>
      <c r="F56" s="43">
        <f t="shared" si="1"/>
        <v>2.7069597069597071</v>
      </c>
      <c r="G56" s="41">
        <v>5.92</v>
      </c>
      <c r="H56" s="44"/>
    </row>
    <row r="57" spans="1:8" x14ac:dyDescent="0.25">
      <c r="A57" s="40">
        <v>583.86</v>
      </c>
      <c r="B57" s="41">
        <v>0.12</v>
      </c>
      <c r="C57" s="42" t="str">
        <f ca="1">IF(A57="","",LOOKUP(A57,INDIRECT("Lithology!$A$4:$A$"&amp;COUNTA(Lithology!$C$4:$C$107)+3),INDIRECT("Lithology!$C$4:$C$"&amp;COUNTA(Lithology!$C$4:$C$107)+3)))</f>
        <v>MQST</v>
      </c>
      <c r="D57" s="110">
        <v>763</v>
      </c>
      <c r="E57" s="110">
        <v>473</v>
      </c>
      <c r="F57" s="43">
        <f t="shared" si="1"/>
        <v>2.6310344827586207</v>
      </c>
      <c r="G57" s="41">
        <v>4.6900000000000004</v>
      </c>
      <c r="H57" s="44"/>
    </row>
    <row r="58" spans="1:8" x14ac:dyDescent="0.25">
      <c r="A58" s="40">
        <v>594.22</v>
      </c>
      <c r="B58" s="41">
        <v>0.14000000000000001</v>
      </c>
      <c r="C58" s="42" t="str">
        <f ca="1">IF(A58="","",LOOKUP(A58,INDIRECT("Lithology!$A$4:$A$"&amp;COUNTA(Lithology!$C$4:$C$107)+3),INDIRECT("Lithology!$C$4:$C$"&amp;COUNTA(Lithology!$C$4:$C$107)+3)))</f>
        <v>QTZT</v>
      </c>
      <c r="D58" s="110">
        <v>956</v>
      </c>
      <c r="E58" s="110">
        <v>589</v>
      </c>
      <c r="F58" s="43">
        <f t="shared" si="1"/>
        <v>2.6049046321525884</v>
      </c>
      <c r="G58" s="41">
        <v>14.6</v>
      </c>
      <c r="H58" s="44"/>
    </row>
    <row r="59" spans="1:8" x14ac:dyDescent="0.25">
      <c r="A59" s="40">
        <v>604.02</v>
      </c>
      <c r="B59" s="41">
        <v>0.11</v>
      </c>
      <c r="C59" s="42" t="str">
        <f ca="1">IF(A59="","",LOOKUP(A59,INDIRECT("Lithology!$A$4:$A$"&amp;COUNTA(Lithology!$C$4:$C$107)+3),INDIRECT("Lithology!$C$4:$C$"&amp;COUNTA(Lithology!$C$4:$C$107)+3)))</f>
        <v>QTZT</v>
      </c>
      <c r="D59" s="110">
        <v>733</v>
      </c>
      <c r="E59" s="110">
        <v>456</v>
      </c>
      <c r="F59" s="43">
        <f t="shared" si="1"/>
        <v>2.6462093862815883</v>
      </c>
      <c r="G59" s="41">
        <v>5.18</v>
      </c>
      <c r="H59" s="44"/>
    </row>
    <row r="60" spans="1:8" x14ac:dyDescent="0.25">
      <c r="A60" s="40">
        <v>614.65</v>
      </c>
      <c r="B60" s="41">
        <v>0.12</v>
      </c>
      <c r="C60" s="42" t="str">
        <f ca="1">IF(A60="","",LOOKUP(A60,INDIRECT("Lithology!$A$4:$A$"&amp;COUNTA(Lithology!$C$4:$C$107)+3),INDIRECT("Lithology!$C$4:$C$"&amp;COUNTA(Lithology!$C$4:$C$107)+3)))</f>
        <v>QTZT</v>
      </c>
      <c r="D60" s="110">
        <v>779</v>
      </c>
      <c r="E60" s="110">
        <v>486</v>
      </c>
      <c r="F60" s="43">
        <f t="shared" si="1"/>
        <v>2.6587030716723548</v>
      </c>
      <c r="G60" s="41">
        <v>1.49</v>
      </c>
      <c r="H60" s="44"/>
    </row>
    <row r="61" spans="1:8" x14ac:dyDescent="0.25">
      <c r="A61" s="40">
        <v>626.08000000000004</v>
      </c>
      <c r="B61" s="41">
        <v>0.11</v>
      </c>
      <c r="C61" s="42" t="str">
        <f ca="1">IF(A61="","",LOOKUP(A61,INDIRECT("Lithology!$A$4:$A$"&amp;COUNTA(Lithology!$C$4:$C$107)+3),INDIRECT("Lithology!$C$4:$C$"&amp;COUNTA(Lithology!$C$4:$C$107)+3)))</f>
        <v>QTZT</v>
      </c>
      <c r="D61" s="110">
        <v>762</v>
      </c>
      <c r="E61" s="110">
        <v>472</v>
      </c>
      <c r="F61" s="43">
        <f t="shared" si="1"/>
        <v>2.6275862068965519</v>
      </c>
      <c r="G61" s="41">
        <v>9.4499999999999993</v>
      </c>
      <c r="H61" s="44"/>
    </row>
    <row r="62" spans="1:8" x14ac:dyDescent="0.25">
      <c r="A62" s="40">
        <v>636.4</v>
      </c>
      <c r="B62" s="41">
        <v>0.12</v>
      </c>
      <c r="C62" s="42" t="str">
        <f ca="1">IF(A62="","",LOOKUP(A62,INDIRECT("Lithology!$A$4:$A$"&amp;COUNTA(Lithology!$C$4:$C$107)+3),INDIRECT("Lithology!$C$4:$C$"&amp;COUNTA(Lithology!$C$4:$C$107)+3)))</f>
        <v>QTZT</v>
      </c>
      <c r="D62" s="110">
        <v>847</v>
      </c>
      <c r="E62" s="110">
        <v>527</v>
      </c>
      <c r="F62" s="43">
        <f t="shared" si="1"/>
        <v>2.6468750000000001</v>
      </c>
      <c r="G62" s="41">
        <v>8.39</v>
      </c>
      <c r="H62" s="44"/>
    </row>
    <row r="63" spans="1:8" x14ac:dyDescent="0.25">
      <c r="A63" s="40">
        <v>647.70000000000005</v>
      </c>
      <c r="B63" s="41">
        <v>0.13</v>
      </c>
      <c r="C63" s="42" t="str">
        <f ca="1">IF(A63="","",LOOKUP(A63,INDIRECT("Lithology!$A$4:$A$"&amp;COUNTA(Lithology!$C$4:$C$107)+3),INDIRECT("Lithology!$C$4:$C$"&amp;COUNTA(Lithology!$C$4:$C$107)+3)))</f>
        <v>QTZT</v>
      </c>
      <c r="D63" s="110">
        <v>837</v>
      </c>
      <c r="E63" s="110">
        <v>522</v>
      </c>
      <c r="F63" s="43">
        <f t="shared" si="1"/>
        <v>2.657142857142857</v>
      </c>
      <c r="G63" s="41">
        <v>1.1399999999999999</v>
      </c>
      <c r="H63" s="44"/>
    </row>
    <row r="64" spans="1:8" x14ac:dyDescent="0.25">
      <c r="A64" s="40">
        <v>656.55</v>
      </c>
      <c r="B64" s="41">
        <v>0.11</v>
      </c>
      <c r="C64" s="42" t="str">
        <f ca="1">IF(A64="","",LOOKUP(A64,INDIRECT("Lithology!$A$4:$A$"&amp;COUNTA(Lithology!$C$4:$C$107)+3),INDIRECT("Lithology!$C$4:$C$"&amp;COUNTA(Lithology!$C$4:$C$107)+3)))</f>
        <v>QTZT</v>
      </c>
      <c r="D64" s="110">
        <v>758</v>
      </c>
      <c r="E64" s="110">
        <v>474</v>
      </c>
      <c r="F64" s="43">
        <f t="shared" si="1"/>
        <v>2.6690140845070425</v>
      </c>
      <c r="G64" s="41">
        <v>5.92</v>
      </c>
      <c r="H64" s="44"/>
    </row>
    <row r="65" spans="1:8" x14ac:dyDescent="0.25">
      <c r="A65" s="40">
        <v>665.11</v>
      </c>
      <c r="B65" s="41">
        <v>0.11</v>
      </c>
      <c r="C65" s="42" t="str">
        <f ca="1">IF(A65="","",LOOKUP(A65,INDIRECT("Lithology!$A$4:$A$"&amp;COUNTA(Lithology!$C$4:$C$107)+3),INDIRECT("Lithology!$C$4:$C$"&amp;COUNTA(Lithology!$C$4:$C$107)+3)))</f>
        <v>MQST</v>
      </c>
      <c r="D65" s="110">
        <v>729</v>
      </c>
      <c r="E65" s="110">
        <v>459</v>
      </c>
      <c r="F65" s="43">
        <f t="shared" si="1"/>
        <v>2.7</v>
      </c>
      <c r="G65" s="41">
        <v>16.23</v>
      </c>
      <c r="H65" s="44"/>
    </row>
    <row r="66" spans="1:8" x14ac:dyDescent="0.25">
      <c r="A66" s="40">
        <v>675.46</v>
      </c>
      <c r="B66" s="41">
        <v>0.1</v>
      </c>
      <c r="C66" s="42" t="str">
        <f ca="1">IF(A66="","",LOOKUP(A66,INDIRECT("Lithology!$A$4:$A$"&amp;COUNTA(Lithology!$C$4:$C$107)+3),INDIRECT("Lithology!$C$4:$C$"&amp;COUNTA(Lithology!$C$4:$C$107)+3)))</f>
        <v>QTZT</v>
      </c>
      <c r="D66" s="110">
        <v>634</v>
      </c>
      <c r="E66" s="110">
        <v>399</v>
      </c>
      <c r="F66" s="43">
        <f t="shared" si="1"/>
        <v>2.697872340425532</v>
      </c>
      <c r="G66" s="41">
        <v>19.010000000000002</v>
      </c>
      <c r="H66" s="44"/>
    </row>
    <row r="67" spans="1:8" x14ac:dyDescent="0.25">
      <c r="A67" s="40">
        <v>686.34</v>
      </c>
      <c r="B67" s="41">
        <v>0.12</v>
      </c>
      <c r="C67" s="42" t="str">
        <f ca="1">IF(A67="","",LOOKUP(A67,INDIRECT("Lithology!$A$4:$A$"&amp;COUNTA(Lithology!$C$4:$C$107)+3),INDIRECT("Lithology!$C$4:$C$"&amp;COUNTA(Lithology!$C$4:$C$107)+3)))</f>
        <v>SSCH</v>
      </c>
      <c r="D67" s="110">
        <v>818</v>
      </c>
      <c r="E67" s="110">
        <v>525</v>
      </c>
      <c r="F67" s="43">
        <f t="shared" ref="F67:F84" si="2">IF(A67="","",D67/(D67-E67))</f>
        <v>2.7918088737201363</v>
      </c>
      <c r="G67" s="41">
        <v>0.74</v>
      </c>
      <c r="H67" s="44"/>
    </row>
    <row r="68" spans="1:8" x14ac:dyDescent="0.25">
      <c r="A68" s="40">
        <v>694</v>
      </c>
      <c r="B68" s="41">
        <v>0.1</v>
      </c>
      <c r="C68" s="42" t="str">
        <f ca="1">IF(A68="","",LOOKUP(A68,INDIRECT("Lithology!$A$4:$A$"&amp;COUNTA(Lithology!$C$4:$C$107)+3),INDIRECT("Lithology!$C$4:$C$"&amp;COUNTA(Lithology!$C$4:$C$107)+3)))</f>
        <v>MQST</v>
      </c>
      <c r="D68" s="110">
        <v>621</v>
      </c>
      <c r="E68" s="110">
        <v>387</v>
      </c>
      <c r="F68" s="43">
        <f t="shared" si="2"/>
        <v>2.6538461538461537</v>
      </c>
      <c r="G68" s="41">
        <v>2.6</v>
      </c>
      <c r="H68" s="44"/>
    </row>
    <row r="69" spans="1:8" x14ac:dyDescent="0.25">
      <c r="A69" s="40">
        <v>705.5</v>
      </c>
      <c r="B69" s="41">
        <v>0.11</v>
      </c>
      <c r="C69" s="42" t="str">
        <f ca="1">IF(A69="","",LOOKUP(A69,INDIRECT("Lithology!$A$4:$A$"&amp;COUNTA(Lithology!$C$4:$C$107)+3),INDIRECT("Lithology!$C$4:$C$"&amp;COUNTA(Lithology!$C$4:$C$107)+3)))</f>
        <v>SSCH</v>
      </c>
      <c r="D69" s="110">
        <v>725</v>
      </c>
      <c r="E69" s="110">
        <v>446</v>
      </c>
      <c r="F69" s="43">
        <f t="shared" si="2"/>
        <v>2.5985663082437278</v>
      </c>
      <c r="G69" s="41">
        <v>0.8</v>
      </c>
      <c r="H69" s="44"/>
    </row>
    <row r="70" spans="1:8" x14ac:dyDescent="0.25">
      <c r="A70" s="40">
        <v>714.82</v>
      </c>
      <c r="B70" s="41">
        <v>0.1</v>
      </c>
      <c r="C70" s="42" t="str">
        <f ca="1">IF(A70="","",LOOKUP(A70,INDIRECT("Lithology!$A$4:$A$"&amp;COUNTA(Lithology!$C$4:$C$107)+3),INDIRECT("Lithology!$C$4:$C$"&amp;COUNTA(Lithology!$C$4:$C$107)+3)))</f>
        <v>SSCH</v>
      </c>
      <c r="D70" s="110">
        <v>708</v>
      </c>
      <c r="E70" s="110">
        <v>453</v>
      </c>
      <c r="F70" s="43">
        <f t="shared" si="2"/>
        <v>2.776470588235294</v>
      </c>
      <c r="G70" s="41">
        <v>2.72</v>
      </c>
      <c r="H70" s="44"/>
    </row>
    <row r="71" spans="1:8" x14ac:dyDescent="0.25">
      <c r="A71" s="40">
        <v>725.36</v>
      </c>
      <c r="B71" s="41">
        <v>0.14000000000000001</v>
      </c>
      <c r="C71" s="42" t="str">
        <f ca="1">IF(A71="","",LOOKUP(A71,INDIRECT("Lithology!$A$4:$A$"&amp;COUNTA(Lithology!$C$4:$C$107)+3),INDIRECT("Lithology!$C$4:$C$"&amp;COUNTA(Lithology!$C$4:$C$107)+3)))</f>
        <v>QTZT</v>
      </c>
      <c r="D71" s="110">
        <v>948</v>
      </c>
      <c r="E71" s="110">
        <v>607</v>
      </c>
      <c r="F71" s="43">
        <f t="shared" si="2"/>
        <v>2.7800586510263932</v>
      </c>
      <c r="G71" s="41">
        <v>7.67</v>
      </c>
      <c r="H71" s="44"/>
    </row>
    <row r="72" spans="1:8" x14ac:dyDescent="0.25">
      <c r="A72" s="40">
        <v>735.26</v>
      </c>
      <c r="B72" s="41">
        <v>0.1</v>
      </c>
      <c r="C72" s="42" t="str">
        <f ca="1">IF(A72="","",LOOKUP(A72,INDIRECT("Lithology!$A$4:$A$"&amp;COUNTA(Lithology!$C$4:$C$107)+3),INDIRECT("Lithology!$C$4:$C$"&amp;COUNTA(Lithology!$C$4:$C$107)+3)))</f>
        <v>QTZT</v>
      </c>
      <c r="D72" s="110">
        <v>620</v>
      </c>
      <c r="E72" s="110">
        <v>390</v>
      </c>
      <c r="F72" s="43">
        <f t="shared" si="2"/>
        <v>2.6956521739130435</v>
      </c>
      <c r="G72" s="41">
        <v>7.87</v>
      </c>
      <c r="H72" s="44"/>
    </row>
    <row r="73" spans="1:8" x14ac:dyDescent="0.25">
      <c r="A73" s="40">
        <v>744.97</v>
      </c>
      <c r="B73" s="41">
        <v>0.1</v>
      </c>
      <c r="C73" s="42" t="str">
        <f ca="1">IF(A73="","",LOOKUP(A73,INDIRECT("Lithology!$A$4:$A$"&amp;COUNTA(Lithology!$C$4:$C$107)+3),INDIRECT("Lithology!$C$4:$C$"&amp;COUNTA(Lithology!$C$4:$C$107)+3)))</f>
        <v>QTZT</v>
      </c>
      <c r="D73" s="110">
        <v>680</v>
      </c>
      <c r="E73" s="110">
        <v>431</v>
      </c>
      <c r="F73" s="43">
        <f t="shared" si="2"/>
        <v>2.7309236947791167</v>
      </c>
      <c r="G73" s="41">
        <v>1.66</v>
      </c>
      <c r="H73" s="44"/>
    </row>
    <row r="74" spans="1:8" x14ac:dyDescent="0.25">
      <c r="A74" s="40">
        <v>754.68</v>
      </c>
      <c r="B74" s="41">
        <v>0.11</v>
      </c>
      <c r="C74" s="42" t="str">
        <f ca="1">IF(A74="","",LOOKUP(A74,INDIRECT("Lithology!$A$4:$A$"&amp;COUNTA(Lithology!$C$4:$C$107)+3),INDIRECT("Lithology!$C$4:$C$"&amp;COUNTA(Lithology!$C$4:$C$107)+3)))</f>
        <v>QTZT</v>
      </c>
      <c r="D74" s="110">
        <v>741</v>
      </c>
      <c r="E74" s="110">
        <v>464</v>
      </c>
      <c r="F74" s="43">
        <f t="shared" si="2"/>
        <v>2.6750902527075811</v>
      </c>
      <c r="G74" s="41">
        <v>24.9</v>
      </c>
      <c r="H74" s="44"/>
    </row>
    <row r="75" spans="1:8" x14ac:dyDescent="0.25">
      <c r="A75" s="40">
        <v>764.94</v>
      </c>
      <c r="B75" s="41">
        <v>0.1</v>
      </c>
      <c r="C75" s="42" t="str">
        <f ca="1">IF(A75="","",LOOKUP(A75,INDIRECT("Lithology!$A$4:$A$"&amp;COUNTA(Lithology!$C$4:$C$107)+3),INDIRECT("Lithology!$C$4:$C$"&amp;COUNTA(Lithology!$C$4:$C$107)+3)))</f>
        <v>MQST</v>
      </c>
      <c r="D75" s="110">
        <v>616</v>
      </c>
      <c r="E75" s="110">
        <v>383</v>
      </c>
      <c r="F75" s="43">
        <f t="shared" si="2"/>
        <v>2.6437768240343349</v>
      </c>
      <c r="G75" s="41">
        <v>15.63</v>
      </c>
      <c r="H75" s="44"/>
    </row>
    <row r="76" spans="1:8" x14ac:dyDescent="0.25">
      <c r="A76" s="40">
        <v>775.13</v>
      </c>
      <c r="B76" s="41">
        <v>0.1</v>
      </c>
      <c r="C76" s="42" t="str">
        <f ca="1">IF(A76="","",LOOKUP(A76,INDIRECT("Lithology!$A$4:$A$"&amp;COUNTA(Lithology!$C$4:$C$107)+3),INDIRECT("Lithology!$C$4:$C$"&amp;COUNTA(Lithology!$C$4:$C$107)+3)))</f>
        <v>QTZT</v>
      </c>
      <c r="D76" s="110">
        <v>646</v>
      </c>
      <c r="E76" s="110">
        <v>414</v>
      </c>
      <c r="F76" s="43">
        <f t="shared" si="2"/>
        <v>2.7844827586206895</v>
      </c>
      <c r="G76" s="41">
        <v>7.87</v>
      </c>
      <c r="H76" s="44"/>
    </row>
    <row r="77" spans="1:8" x14ac:dyDescent="0.25">
      <c r="A77" s="40">
        <v>784.91</v>
      </c>
      <c r="B77" s="41">
        <v>0.12</v>
      </c>
      <c r="C77" s="42" t="str">
        <f ca="1">IF(A77="","",LOOKUP(A77,INDIRECT("Lithology!$A$4:$A$"&amp;COUNTA(Lithology!$C$4:$C$107)+3),INDIRECT("Lithology!$C$4:$C$"&amp;COUNTA(Lithology!$C$4:$C$107)+3)))</f>
        <v>QTZT</v>
      </c>
      <c r="D77" s="110">
        <v>829</v>
      </c>
      <c r="E77" s="110">
        <v>521</v>
      </c>
      <c r="F77" s="43">
        <f t="shared" si="2"/>
        <v>2.6915584415584415</v>
      </c>
      <c r="G77" s="41">
        <v>4.41</v>
      </c>
      <c r="H77" s="44"/>
    </row>
    <row r="78" spans="1:8" x14ac:dyDescent="0.25">
      <c r="A78" s="40">
        <v>794.97</v>
      </c>
      <c r="B78" s="41">
        <v>0.11</v>
      </c>
      <c r="C78" s="42" t="str">
        <f ca="1">IF(A78="","",LOOKUP(A78,INDIRECT("Lithology!$A$4:$A$"&amp;COUNTA(Lithology!$C$4:$C$107)+3),INDIRECT("Lithology!$C$4:$C$"&amp;COUNTA(Lithology!$C$4:$C$107)+3)))</f>
        <v>QTZT</v>
      </c>
      <c r="D78" s="110">
        <v>676</v>
      </c>
      <c r="E78" s="110">
        <v>425</v>
      </c>
      <c r="F78" s="43">
        <f t="shared" si="2"/>
        <v>2.693227091633466</v>
      </c>
      <c r="G78" s="41">
        <v>3.46</v>
      </c>
      <c r="H78" s="44"/>
    </row>
    <row r="79" spans="1:8" x14ac:dyDescent="0.25">
      <c r="A79" s="40">
        <v>805.18</v>
      </c>
      <c r="B79" s="41">
        <v>0.1</v>
      </c>
      <c r="C79" s="42" t="str">
        <f ca="1">IF(A79="","",LOOKUP(A79,INDIRECT("Lithology!$A$4:$A$"&amp;COUNTA(Lithology!$C$4:$C$107)+3),INDIRECT("Lithology!$C$4:$C$"&amp;COUNTA(Lithology!$C$4:$C$107)+3)))</f>
        <v>QTZT</v>
      </c>
      <c r="D79" s="110">
        <v>650</v>
      </c>
      <c r="E79" s="110">
        <v>409</v>
      </c>
      <c r="F79" s="43">
        <f t="shared" si="2"/>
        <v>2.6970954356846475</v>
      </c>
      <c r="G79" s="41">
        <v>8.67</v>
      </c>
      <c r="H79" s="44"/>
    </row>
    <row r="80" spans="1:8" x14ac:dyDescent="0.25">
      <c r="A80" s="40">
        <v>816.08</v>
      </c>
      <c r="B80" s="41">
        <v>0.1</v>
      </c>
      <c r="C80" s="42" t="str">
        <f ca="1">IF(A80="","",LOOKUP(A80,INDIRECT("Lithology!$A$4:$A$"&amp;COUNTA(Lithology!$C$4:$C$107)+3),INDIRECT("Lithology!$C$4:$C$"&amp;COUNTA(Lithology!$C$4:$C$107)+3)))</f>
        <v>QTZT</v>
      </c>
      <c r="D80" s="110">
        <v>686</v>
      </c>
      <c r="E80" s="110">
        <v>433</v>
      </c>
      <c r="F80" s="43">
        <f t="shared" si="2"/>
        <v>2.7114624505928853</v>
      </c>
      <c r="G80" s="41">
        <v>8.24</v>
      </c>
      <c r="H80" s="44"/>
    </row>
    <row r="81" spans="1:8" x14ac:dyDescent="0.25">
      <c r="A81" s="40">
        <v>825.12</v>
      </c>
      <c r="B81" s="41">
        <v>0.1</v>
      </c>
      <c r="C81" s="42" t="str">
        <f ca="1">IF(A81="","",LOOKUP(A81,INDIRECT("Lithology!$A$4:$A$"&amp;COUNTA(Lithology!$C$4:$C$107)+3),INDIRECT("Lithology!$C$4:$C$"&amp;COUNTA(Lithology!$C$4:$C$107)+3)))</f>
        <v>QTZT</v>
      </c>
      <c r="D81" s="110">
        <v>654</v>
      </c>
      <c r="E81" s="110">
        <v>408</v>
      </c>
      <c r="F81" s="43">
        <f t="shared" si="2"/>
        <v>2.6585365853658538</v>
      </c>
      <c r="G81" s="41">
        <v>10.130000000000001</v>
      </c>
      <c r="H81" s="44"/>
    </row>
    <row r="82" spans="1:8" x14ac:dyDescent="0.25">
      <c r="A82" s="40">
        <v>835.25</v>
      </c>
      <c r="B82" s="41">
        <v>0.11</v>
      </c>
      <c r="C82" s="42" t="str">
        <f ca="1">IF(A82="","",LOOKUP(A82,INDIRECT("Lithology!$A$4:$A$"&amp;COUNTA(Lithology!$C$4:$C$107)+3),INDIRECT("Lithology!$C$4:$C$"&amp;COUNTA(Lithology!$C$4:$C$107)+3)))</f>
        <v>QTZT</v>
      </c>
      <c r="D82" s="110">
        <v>728</v>
      </c>
      <c r="E82" s="110">
        <v>453</v>
      </c>
      <c r="F82" s="43">
        <f t="shared" si="2"/>
        <v>2.6472727272727274</v>
      </c>
      <c r="G82" s="41">
        <v>4.18</v>
      </c>
      <c r="H82" s="44"/>
    </row>
    <row r="83" spans="1:8" x14ac:dyDescent="0.25">
      <c r="A83" s="40">
        <v>845.36</v>
      </c>
      <c r="B83" s="41">
        <v>0.1</v>
      </c>
      <c r="C83" s="42" t="str">
        <f ca="1">IF(A83="","",LOOKUP(A83,INDIRECT("Lithology!$A$4:$A$"&amp;COUNTA(Lithology!$C$4:$C$107)+3),INDIRECT("Lithology!$C$4:$C$"&amp;COUNTA(Lithology!$C$4:$C$107)+3)))</f>
        <v>QTZT</v>
      </c>
      <c r="D83" s="110">
        <v>661</v>
      </c>
      <c r="E83" s="110">
        <v>416</v>
      </c>
      <c r="F83" s="43">
        <f t="shared" si="2"/>
        <v>2.6979591836734693</v>
      </c>
      <c r="G83" s="41">
        <v>27.08</v>
      </c>
      <c r="H83" s="44"/>
    </row>
    <row r="84" spans="1:8" x14ac:dyDescent="0.25">
      <c r="A84" s="40">
        <v>855.85</v>
      </c>
      <c r="B84" s="41">
        <v>0.1</v>
      </c>
      <c r="C84" s="42" t="str">
        <f ca="1">IF(A84="","",LOOKUP(A84,INDIRECT("Lithology!$A$4:$A$"&amp;COUNTA(Lithology!$C$4:$C$107)+3),INDIRECT("Lithology!$C$4:$C$"&amp;COUNTA(Lithology!$C$4:$C$107)+3)))</f>
        <v>QTZT</v>
      </c>
      <c r="D84" s="110">
        <v>690</v>
      </c>
      <c r="E84" s="110">
        <v>432</v>
      </c>
      <c r="F84" s="43">
        <f t="shared" si="2"/>
        <v>2.6744186046511627</v>
      </c>
      <c r="G84" s="41">
        <v>10.3</v>
      </c>
      <c r="H84" s="44"/>
    </row>
  </sheetData>
  <autoFilter ref="A2:H2" xr:uid="{00000000-0001-0000-0300-000000000000}">
    <sortState xmlns:xlrd2="http://schemas.microsoft.com/office/spreadsheetml/2017/richdata2" ref="A3:H86">
      <sortCondition ref="A2"/>
    </sortState>
  </autoFilter>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08"/>
  <sheetViews>
    <sheetView zoomScale="80" zoomScaleNormal="80" workbookViewId="0">
      <pane ySplit="3" topLeftCell="A290" activePane="bottomLeft" state="frozen"/>
      <selection pane="bottomLeft" activeCell="J300" sqref="J300"/>
    </sheetView>
  </sheetViews>
  <sheetFormatPr defaultRowHeight="13.2" x14ac:dyDescent="0.25"/>
  <cols>
    <col min="1" max="2" width="8.33203125" style="108" customWidth="1"/>
    <col min="3" max="3" width="6.44140625" bestFit="1" customWidth="1"/>
    <col min="4" max="10" width="5.6640625" customWidth="1"/>
    <col min="11" max="17" width="3.33203125" bestFit="1" customWidth="1"/>
    <col min="18" max="28" width="5.6640625" customWidth="1"/>
    <col min="29" max="29" width="88" bestFit="1" customWidth="1"/>
  </cols>
  <sheetData>
    <row r="1" spans="1:29" ht="15.6" x14ac:dyDescent="0.25">
      <c r="A1" s="160" t="s">
        <v>47</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2"/>
    </row>
    <row r="2" spans="1:29" ht="44.25" customHeight="1" x14ac:dyDescent="0.25">
      <c r="A2" s="163" t="s">
        <v>31</v>
      </c>
      <c r="B2" s="165" t="s">
        <v>32</v>
      </c>
      <c r="C2" s="167" t="s">
        <v>44</v>
      </c>
      <c r="D2" s="169" t="s">
        <v>48</v>
      </c>
      <c r="E2" s="171" t="s">
        <v>110</v>
      </c>
      <c r="F2" s="171" t="s">
        <v>49</v>
      </c>
      <c r="G2" s="173" t="s">
        <v>110</v>
      </c>
      <c r="H2" s="175" t="s">
        <v>184</v>
      </c>
      <c r="I2" s="177" t="s">
        <v>185</v>
      </c>
      <c r="J2" s="178" t="s">
        <v>186</v>
      </c>
      <c r="K2" s="179" t="s">
        <v>50</v>
      </c>
      <c r="L2" s="180"/>
      <c r="M2" s="180"/>
      <c r="N2" s="180"/>
      <c r="O2" s="180"/>
      <c r="P2" s="180"/>
      <c r="Q2" s="181"/>
      <c r="R2" s="182" t="s">
        <v>51</v>
      </c>
      <c r="S2" s="182"/>
      <c r="T2" s="182"/>
      <c r="U2" s="182"/>
      <c r="V2" s="182"/>
      <c r="W2" s="182"/>
      <c r="X2" s="182"/>
      <c r="Y2" s="183"/>
      <c r="Z2" s="184" t="s">
        <v>52</v>
      </c>
      <c r="AA2" s="185"/>
      <c r="AB2" s="186"/>
      <c r="AC2" s="187" t="s">
        <v>37</v>
      </c>
    </row>
    <row r="3" spans="1:29" ht="55.8" thickBot="1" x14ac:dyDescent="0.3">
      <c r="A3" s="164"/>
      <c r="B3" s="166"/>
      <c r="C3" s="168"/>
      <c r="D3" s="170"/>
      <c r="E3" s="172"/>
      <c r="F3" s="172"/>
      <c r="G3" s="174"/>
      <c r="H3" s="176"/>
      <c r="I3" s="172"/>
      <c r="J3" s="174"/>
      <c r="K3" s="46" t="s">
        <v>53</v>
      </c>
      <c r="L3" s="46" t="s">
        <v>54</v>
      </c>
      <c r="M3" s="47" t="s">
        <v>55</v>
      </c>
      <c r="N3" s="47" t="s">
        <v>56</v>
      </c>
      <c r="O3" s="47" t="s">
        <v>57</v>
      </c>
      <c r="P3" s="48" t="s">
        <v>58</v>
      </c>
      <c r="Q3" s="145" t="s">
        <v>59</v>
      </c>
      <c r="R3" s="49" t="s">
        <v>60</v>
      </c>
      <c r="S3" s="50" t="s">
        <v>61</v>
      </c>
      <c r="T3" s="51" t="s">
        <v>62</v>
      </c>
      <c r="U3" s="51" t="s">
        <v>63</v>
      </c>
      <c r="V3" s="51" t="s">
        <v>64</v>
      </c>
      <c r="W3" s="51" t="s">
        <v>65</v>
      </c>
      <c r="X3" s="51" t="s">
        <v>66</v>
      </c>
      <c r="Y3" s="52" t="s">
        <v>67</v>
      </c>
      <c r="Z3" s="52" t="s">
        <v>68</v>
      </c>
      <c r="AA3" s="52" t="s">
        <v>69</v>
      </c>
      <c r="AB3" s="52" t="s">
        <v>70</v>
      </c>
      <c r="AC3" s="188"/>
    </row>
    <row r="4" spans="1:29" x14ac:dyDescent="0.25">
      <c r="A4" s="23">
        <f>IF(Geotech!B2="","",Geotech!A2)</f>
        <v>22.79</v>
      </c>
      <c r="B4" s="23">
        <f>IF(Geotech!B2="","",Geotech!B2)</f>
        <v>22.86</v>
      </c>
      <c r="C4" s="53" t="str">
        <f ca="1">IF(A4="","",LOOKUP(MEDIAN(A4,B4),INDIRECT("Lithology!$A$4:$A$"&amp;COUNTA(Lithology!$C$4:$C$107)+3),INDIRECT("Lithology!$C$4:$C$"&amp;COUNTA(Lithology!$C$4:$C$107)+3)))</f>
        <v>CSCH</v>
      </c>
      <c r="D4" s="54">
        <v>0</v>
      </c>
      <c r="E4" s="55">
        <v>0</v>
      </c>
      <c r="F4" s="55">
        <v>0</v>
      </c>
      <c r="G4" s="55">
        <v>0</v>
      </c>
      <c r="H4" s="56">
        <v>0</v>
      </c>
      <c r="I4" s="55">
        <v>0</v>
      </c>
      <c r="J4" s="57">
        <v>0</v>
      </c>
      <c r="K4" s="58">
        <v>2</v>
      </c>
      <c r="L4" s="58">
        <v>3</v>
      </c>
      <c r="M4" s="58"/>
      <c r="N4" s="58"/>
      <c r="O4" s="58"/>
      <c r="P4" s="58">
        <v>1</v>
      </c>
      <c r="Q4" s="59"/>
      <c r="R4" s="58"/>
      <c r="S4" s="58"/>
      <c r="T4" s="58"/>
      <c r="U4" s="58"/>
      <c r="V4" s="58"/>
      <c r="W4" s="58"/>
      <c r="X4" s="58"/>
      <c r="Y4" s="59"/>
      <c r="Z4" s="144"/>
      <c r="AA4" s="144"/>
      <c r="AB4" s="144"/>
      <c r="AC4" s="60"/>
    </row>
    <row r="5" spans="1:29" x14ac:dyDescent="0.25">
      <c r="A5" s="23">
        <f>IF(Geotech!B3="","",Geotech!A3)</f>
        <v>22.86</v>
      </c>
      <c r="B5" s="23">
        <f>IF(Geotech!B3="","",Geotech!B3)</f>
        <v>24.38</v>
      </c>
      <c r="C5" s="53" t="str">
        <f ca="1">IF(A5="","",LOOKUP(MEDIAN(A5,B5),INDIRECT("Lithology!$A$4:$A$"&amp;COUNTA(Lithology!$C$4:$C$107)+3),INDIRECT("Lithology!$C$4:$C$"&amp;COUNTA(Lithology!$C$4:$C$107)+3)))</f>
        <v>CSCH</v>
      </c>
      <c r="D5" s="54">
        <v>0</v>
      </c>
      <c r="E5" s="55">
        <v>0</v>
      </c>
      <c r="F5" s="55">
        <v>0</v>
      </c>
      <c r="G5" s="55">
        <v>0</v>
      </c>
      <c r="H5" s="56">
        <v>0</v>
      </c>
      <c r="I5" s="55">
        <v>0</v>
      </c>
      <c r="J5" s="57">
        <v>0</v>
      </c>
      <c r="K5" s="58">
        <v>2</v>
      </c>
      <c r="L5" s="58">
        <v>1</v>
      </c>
      <c r="M5" s="58">
        <v>1</v>
      </c>
      <c r="N5" s="58">
        <v>1</v>
      </c>
      <c r="O5" s="58">
        <v>1</v>
      </c>
      <c r="P5" s="58">
        <v>3</v>
      </c>
      <c r="Q5" s="59"/>
      <c r="R5" s="58"/>
      <c r="S5" s="58"/>
      <c r="T5" s="58"/>
      <c r="U5" s="58"/>
      <c r="V5" s="58"/>
      <c r="W5" s="58"/>
      <c r="X5" s="58"/>
      <c r="Y5" s="59"/>
      <c r="Z5" s="144"/>
      <c r="AA5" s="144"/>
      <c r="AB5" s="144"/>
      <c r="AC5" s="60"/>
    </row>
    <row r="6" spans="1:29" x14ac:dyDescent="0.25">
      <c r="A6" s="23">
        <f>IF(Geotech!B4="","",Geotech!A4)</f>
        <v>24.38</v>
      </c>
      <c r="B6" s="23">
        <f>IF(Geotech!B4="","",Geotech!B4)</f>
        <v>27.43</v>
      </c>
      <c r="C6" s="53" t="str">
        <f ca="1">IF(A6="","",LOOKUP(MEDIAN(A6,B6),INDIRECT("Lithology!$A$4:$A$"&amp;COUNTA(Lithology!$C$4:$C$107)+3),INDIRECT("Lithology!$C$4:$C$"&amp;COUNTA(Lithology!$C$4:$C$107)+3)))</f>
        <v>CSCH</v>
      </c>
      <c r="D6" s="54">
        <v>10</v>
      </c>
      <c r="E6" s="55">
        <v>32</v>
      </c>
      <c r="F6" s="55">
        <v>5</v>
      </c>
      <c r="G6" s="55">
        <v>3</v>
      </c>
      <c r="H6" s="56">
        <v>2</v>
      </c>
      <c r="I6" s="55">
        <v>0</v>
      </c>
      <c r="J6" s="57">
        <v>0</v>
      </c>
      <c r="K6" s="58">
        <v>2</v>
      </c>
      <c r="L6" s="58">
        <v>2</v>
      </c>
      <c r="M6" s="58">
        <v>1</v>
      </c>
      <c r="N6" s="58">
        <v>2</v>
      </c>
      <c r="O6" s="58">
        <v>1</v>
      </c>
      <c r="P6" s="58">
        <v>2</v>
      </c>
      <c r="Q6" s="59"/>
      <c r="R6" s="58" t="s">
        <v>216</v>
      </c>
      <c r="S6" s="58" t="s">
        <v>217</v>
      </c>
      <c r="T6" s="58" t="s">
        <v>217</v>
      </c>
      <c r="U6" s="58"/>
      <c r="V6" s="58"/>
      <c r="W6" s="58"/>
      <c r="X6" s="58"/>
      <c r="Y6" s="59"/>
      <c r="Z6" s="59"/>
      <c r="AA6" s="59"/>
      <c r="AB6" s="59"/>
      <c r="AC6" s="60"/>
    </row>
    <row r="7" spans="1:29" x14ac:dyDescent="0.25">
      <c r="A7" s="23">
        <f>IF(Geotech!B5="","",Geotech!A5)</f>
        <v>27.43</v>
      </c>
      <c r="B7" s="23">
        <f>IF(Geotech!B5="","",Geotech!B5)</f>
        <v>30.48</v>
      </c>
      <c r="C7" s="53" t="str">
        <f ca="1">IF(A7="","",LOOKUP(MEDIAN(A7,B7),INDIRECT("Lithology!$A$4:$A$"&amp;COUNTA(Lithology!$C$4:$C$107)+3),INDIRECT("Lithology!$C$4:$C$"&amp;COUNTA(Lithology!$C$4:$C$107)+3)))</f>
        <v>CSCH</v>
      </c>
      <c r="D7" s="54">
        <v>10</v>
      </c>
      <c r="E7" s="55">
        <v>11</v>
      </c>
      <c r="F7" s="55">
        <v>5</v>
      </c>
      <c r="G7" s="55">
        <v>2.5</v>
      </c>
      <c r="H7" s="56">
        <v>0</v>
      </c>
      <c r="I7" s="55">
        <v>0</v>
      </c>
      <c r="J7" s="57">
        <v>0</v>
      </c>
      <c r="K7" s="58">
        <v>3</v>
      </c>
      <c r="L7" s="58">
        <v>3</v>
      </c>
      <c r="M7" s="58">
        <v>1</v>
      </c>
      <c r="N7" s="58">
        <v>2</v>
      </c>
      <c r="O7" s="58">
        <v>1</v>
      </c>
      <c r="P7" s="58">
        <v>2</v>
      </c>
      <c r="Q7" s="59"/>
      <c r="R7" s="58" t="s">
        <v>218</v>
      </c>
      <c r="S7" s="58" t="s">
        <v>217</v>
      </c>
      <c r="T7" s="58" t="s">
        <v>217</v>
      </c>
      <c r="U7" s="58"/>
      <c r="V7" s="58"/>
      <c r="W7" s="58" t="s">
        <v>217</v>
      </c>
      <c r="X7" s="58"/>
      <c r="Y7" s="59"/>
      <c r="Z7" s="59"/>
      <c r="AA7" s="59"/>
      <c r="AB7" s="59"/>
      <c r="AC7" s="60"/>
    </row>
    <row r="8" spans="1:29" x14ac:dyDescent="0.25">
      <c r="A8" s="23">
        <f>IF(Geotech!B6="","",Geotech!A6)</f>
        <v>30.48</v>
      </c>
      <c r="B8" s="23">
        <f>IF(Geotech!B6="","",Geotech!B6)</f>
        <v>32</v>
      </c>
      <c r="C8" s="53" t="str">
        <f ca="1">IF(A8="","",LOOKUP(MEDIAN(A8,B8),INDIRECT("Lithology!$A$4:$A$"&amp;COUNTA(Lithology!$C$4:$C$107)+3),INDIRECT("Lithology!$C$4:$C$"&amp;COUNTA(Lithology!$C$4:$C$107)+3)))</f>
        <v>CSCH</v>
      </c>
      <c r="D8" s="54">
        <v>11</v>
      </c>
      <c r="E8" s="55">
        <v>22</v>
      </c>
      <c r="F8" s="55">
        <v>3</v>
      </c>
      <c r="G8" s="55">
        <v>10</v>
      </c>
      <c r="H8" s="56">
        <v>30</v>
      </c>
      <c r="I8" s="55">
        <v>0</v>
      </c>
      <c r="J8" s="57">
        <v>0</v>
      </c>
      <c r="K8" s="58">
        <v>3</v>
      </c>
      <c r="L8" s="58">
        <v>2</v>
      </c>
      <c r="M8" s="58">
        <v>1</v>
      </c>
      <c r="N8" s="58">
        <v>2</v>
      </c>
      <c r="O8" s="58">
        <v>1</v>
      </c>
      <c r="P8" s="58">
        <v>2</v>
      </c>
      <c r="Q8" s="59"/>
      <c r="R8" s="58" t="s">
        <v>215</v>
      </c>
      <c r="S8" s="58"/>
      <c r="T8" s="58" t="s">
        <v>217</v>
      </c>
      <c r="U8" s="58"/>
      <c r="V8" s="58"/>
      <c r="W8" s="58"/>
      <c r="X8" s="58"/>
      <c r="Y8" s="59"/>
      <c r="Z8" s="59"/>
      <c r="AA8" s="59"/>
      <c r="AB8" s="59"/>
      <c r="AC8" s="60"/>
    </row>
    <row r="9" spans="1:29" x14ac:dyDescent="0.25">
      <c r="A9" s="23">
        <f>IF(Geotech!B7="","",Geotech!A7)</f>
        <v>32</v>
      </c>
      <c r="B9" s="23">
        <f>IF(Geotech!B7="","",Geotech!B7)</f>
        <v>33.53</v>
      </c>
      <c r="C9" s="53" t="str">
        <f ca="1">IF(A9="","",LOOKUP(MEDIAN(A9,B9),INDIRECT("Lithology!$A$4:$A$"&amp;COUNTA(Lithology!$C$4:$C$107)+3),INDIRECT("Lithology!$C$4:$C$"&amp;COUNTA(Lithology!$C$4:$C$107)+3)))</f>
        <v>CSCH</v>
      </c>
      <c r="D9" s="54">
        <v>1</v>
      </c>
      <c r="E9" s="55">
        <v>3</v>
      </c>
      <c r="F9" s="55">
        <v>4</v>
      </c>
      <c r="G9" s="55">
        <v>2</v>
      </c>
      <c r="H9" s="56">
        <v>9</v>
      </c>
      <c r="I9" s="55">
        <v>4</v>
      </c>
      <c r="J9" s="57">
        <v>0</v>
      </c>
      <c r="K9" s="58">
        <v>3</v>
      </c>
      <c r="L9" s="58">
        <v>2</v>
      </c>
      <c r="M9" s="58">
        <v>1</v>
      </c>
      <c r="N9" s="58">
        <v>2</v>
      </c>
      <c r="O9" s="58">
        <v>1</v>
      </c>
      <c r="P9" s="58">
        <v>2</v>
      </c>
      <c r="Q9" s="59"/>
      <c r="R9" s="58" t="s">
        <v>215</v>
      </c>
      <c r="S9" s="58" t="s">
        <v>217</v>
      </c>
      <c r="T9" s="58" t="s">
        <v>218</v>
      </c>
      <c r="U9" s="58" t="s">
        <v>218</v>
      </c>
      <c r="V9" s="58"/>
      <c r="W9" s="58"/>
      <c r="X9" s="58"/>
      <c r="Y9" s="59"/>
      <c r="Z9" s="59"/>
      <c r="AA9" s="59"/>
      <c r="AB9" s="59"/>
      <c r="AC9" s="60"/>
    </row>
    <row r="10" spans="1:29" x14ac:dyDescent="0.25">
      <c r="A10" s="23">
        <f>IF(Geotech!B8="","",Geotech!A8)</f>
        <v>33.53</v>
      </c>
      <c r="B10" s="23">
        <f>IF(Geotech!B8="","",Geotech!B8)</f>
        <v>36.58</v>
      </c>
      <c r="C10" s="53" t="str">
        <f ca="1">IF(A10="","",LOOKUP(MEDIAN(A10,B10),INDIRECT("Lithology!$A$4:$A$"&amp;COUNTA(Lithology!$C$4:$C$107)+3),INDIRECT("Lithology!$C$4:$C$"&amp;COUNTA(Lithology!$C$4:$C$107)+3)))</f>
        <v>CSCH</v>
      </c>
      <c r="D10" s="54">
        <v>7</v>
      </c>
      <c r="E10" s="55">
        <v>29</v>
      </c>
      <c r="F10" s="55">
        <v>0</v>
      </c>
      <c r="G10" s="55">
        <v>0</v>
      </c>
      <c r="H10" s="56">
        <v>12</v>
      </c>
      <c r="I10" s="55">
        <v>0</v>
      </c>
      <c r="J10" s="57">
        <v>0</v>
      </c>
      <c r="K10" s="58">
        <v>3</v>
      </c>
      <c r="L10" s="58">
        <v>2</v>
      </c>
      <c r="M10" s="58">
        <v>2</v>
      </c>
      <c r="N10" s="58">
        <v>2</v>
      </c>
      <c r="O10" s="58">
        <v>1</v>
      </c>
      <c r="P10" s="58">
        <v>2</v>
      </c>
      <c r="Q10" s="59"/>
      <c r="R10" s="58" t="s">
        <v>215</v>
      </c>
      <c r="S10" s="58"/>
      <c r="T10" s="58"/>
      <c r="U10" s="58"/>
      <c r="V10" s="58"/>
      <c r="W10" s="58"/>
      <c r="X10" s="58"/>
      <c r="Y10" s="59"/>
      <c r="Z10" s="59"/>
      <c r="AA10" s="59"/>
      <c r="AB10" s="59"/>
      <c r="AC10" s="60"/>
    </row>
    <row r="11" spans="1:29" x14ac:dyDescent="0.25">
      <c r="A11" s="23">
        <f>IF(Geotech!B9="","",Geotech!A9)</f>
        <v>36.58</v>
      </c>
      <c r="B11" s="23">
        <f>IF(Geotech!B9="","",Geotech!B9)</f>
        <v>38.1</v>
      </c>
      <c r="C11" s="53" t="str">
        <f ca="1">IF(A11="","",LOOKUP(MEDIAN(A11,B11),INDIRECT("Lithology!$A$4:$A$"&amp;COUNTA(Lithology!$C$4:$C$107)+3),INDIRECT("Lithology!$C$4:$C$"&amp;COUNTA(Lithology!$C$4:$C$107)+3)))</f>
        <v>CSCH</v>
      </c>
      <c r="D11" s="54">
        <v>7</v>
      </c>
      <c r="E11" s="55">
        <v>5</v>
      </c>
      <c r="F11" s="55">
        <v>1</v>
      </c>
      <c r="G11" s="55">
        <v>1</v>
      </c>
      <c r="H11" s="56">
        <v>0</v>
      </c>
      <c r="I11" s="55">
        <v>0</v>
      </c>
      <c r="J11" s="57">
        <v>0</v>
      </c>
      <c r="K11" s="58">
        <v>2</v>
      </c>
      <c r="L11" s="58">
        <v>2</v>
      </c>
      <c r="M11" s="58">
        <v>1</v>
      </c>
      <c r="N11" s="58">
        <v>2</v>
      </c>
      <c r="O11" s="58">
        <v>1</v>
      </c>
      <c r="P11" s="58">
        <v>2</v>
      </c>
      <c r="Q11" s="59"/>
      <c r="R11" s="58" t="s">
        <v>219</v>
      </c>
      <c r="S11" s="58"/>
      <c r="T11" s="58" t="s">
        <v>217</v>
      </c>
      <c r="U11" s="58"/>
      <c r="V11" s="58"/>
      <c r="W11" s="58"/>
      <c r="X11" s="58"/>
      <c r="Y11" s="59"/>
      <c r="Z11" s="59"/>
      <c r="AA11" s="59"/>
      <c r="AB11" s="59"/>
      <c r="AC11" s="60"/>
    </row>
    <row r="12" spans="1:29" x14ac:dyDescent="0.25">
      <c r="A12" s="23">
        <f>IF(Geotech!B10="","",Geotech!A10)</f>
        <v>38.1</v>
      </c>
      <c r="B12" s="23">
        <f>IF(Geotech!B10="","",Geotech!B10)</f>
        <v>41.15</v>
      </c>
      <c r="C12" s="53" t="str">
        <f ca="1">IF(A12="","",LOOKUP(MEDIAN(A12,B12),INDIRECT("Lithology!$A$4:$A$"&amp;COUNTA(Lithology!$C$4:$C$107)+3),INDIRECT("Lithology!$C$4:$C$"&amp;COUNTA(Lithology!$C$4:$C$107)+3)))</f>
        <v>CSCH</v>
      </c>
      <c r="D12" s="54">
        <v>29</v>
      </c>
      <c r="E12" s="55">
        <v>47</v>
      </c>
      <c r="F12" s="55">
        <v>2</v>
      </c>
      <c r="G12" s="55">
        <v>1</v>
      </c>
      <c r="H12" s="56">
        <v>4</v>
      </c>
      <c r="I12" s="55">
        <v>0</v>
      </c>
      <c r="J12" s="57">
        <v>0</v>
      </c>
      <c r="K12" s="58">
        <v>2</v>
      </c>
      <c r="L12" s="58">
        <v>2</v>
      </c>
      <c r="M12" s="58">
        <v>1</v>
      </c>
      <c r="N12" s="58">
        <v>2</v>
      </c>
      <c r="O12" s="58">
        <v>1</v>
      </c>
      <c r="P12" s="58">
        <v>1</v>
      </c>
      <c r="Q12" s="59"/>
      <c r="R12" s="58" t="s">
        <v>218</v>
      </c>
      <c r="S12" s="58" t="s">
        <v>217</v>
      </c>
      <c r="T12" s="58" t="s">
        <v>220</v>
      </c>
      <c r="U12" s="58"/>
      <c r="V12" s="58"/>
      <c r="W12" s="58"/>
      <c r="X12" s="58"/>
      <c r="Y12" s="59"/>
      <c r="Z12" s="59"/>
      <c r="AA12" s="59"/>
      <c r="AB12" s="59"/>
      <c r="AC12" s="60"/>
    </row>
    <row r="13" spans="1:29" x14ac:dyDescent="0.25">
      <c r="A13" s="23">
        <f>IF(Geotech!B11="","",Geotech!A11)</f>
        <v>41.15</v>
      </c>
      <c r="B13" s="23">
        <f>IF(Geotech!B11="","",Geotech!B11)</f>
        <v>42.67</v>
      </c>
      <c r="C13" s="53" t="str">
        <f ca="1">IF(A13="","",LOOKUP(MEDIAN(A13,B13),INDIRECT("Lithology!$A$4:$A$"&amp;COUNTA(Lithology!$C$4:$C$107)+3),INDIRECT("Lithology!$C$4:$C$"&amp;COUNTA(Lithology!$C$4:$C$107)+3)))</f>
        <v>CSCH</v>
      </c>
      <c r="D13" s="54">
        <v>9</v>
      </c>
      <c r="E13" s="55">
        <v>20</v>
      </c>
      <c r="F13" s="55">
        <v>10</v>
      </c>
      <c r="G13" s="55">
        <v>5</v>
      </c>
      <c r="H13" s="56">
        <v>2</v>
      </c>
      <c r="I13" s="55">
        <v>0</v>
      </c>
      <c r="J13" s="57">
        <v>0</v>
      </c>
      <c r="K13" s="58">
        <v>2</v>
      </c>
      <c r="L13" s="58">
        <v>2</v>
      </c>
      <c r="M13" s="58">
        <v>1</v>
      </c>
      <c r="N13" s="58">
        <v>1</v>
      </c>
      <c r="O13" s="58">
        <v>1</v>
      </c>
      <c r="P13" s="58">
        <v>2</v>
      </c>
      <c r="Q13" s="59"/>
      <c r="R13" s="58" t="s">
        <v>219</v>
      </c>
      <c r="S13" s="58" t="s">
        <v>217</v>
      </c>
      <c r="T13" s="58" t="s">
        <v>217</v>
      </c>
      <c r="U13" s="58"/>
      <c r="V13" s="58"/>
      <c r="W13" s="58" t="s">
        <v>217</v>
      </c>
      <c r="X13" s="58"/>
      <c r="Y13" s="59"/>
      <c r="Z13" s="59"/>
      <c r="AA13" s="59"/>
      <c r="AB13" s="59"/>
      <c r="AC13" s="60"/>
    </row>
    <row r="14" spans="1:29" x14ac:dyDescent="0.25">
      <c r="A14" s="23">
        <f>IF(Geotech!B12="","",Geotech!A12)</f>
        <v>42.67</v>
      </c>
      <c r="B14" s="23">
        <f>IF(Geotech!B12="","",Geotech!B12)</f>
        <v>44.2</v>
      </c>
      <c r="C14" s="53" t="str">
        <f ca="1">IF(A14="","",LOOKUP(MEDIAN(A14,B14),INDIRECT("Lithology!$A$4:$A$"&amp;COUNTA(Lithology!$C$4:$C$107)+3),INDIRECT("Lithology!$C$4:$C$"&amp;COUNTA(Lithology!$C$4:$C$107)+3)))</f>
        <v>CSCH</v>
      </c>
      <c r="D14" s="54">
        <v>8</v>
      </c>
      <c r="E14" s="55">
        <v>10</v>
      </c>
      <c r="F14" s="55">
        <v>0</v>
      </c>
      <c r="G14" s="55">
        <v>0</v>
      </c>
      <c r="H14" s="56">
        <v>3</v>
      </c>
      <c r="I14" s="55">
        <v>0</v>
      </c>
      <c r="J14" s="57">
        <v>0</v>
      </c>
      <c r="K14" s="58">
        <v>1</v>
      </c>
      <c r="L14" s="58">
        <v>2</v>
      </c>
      <c r="M14" s="58">
        <v>1</v>
      </c>
      <c r="N14" s="58">
        <v>2</v>
      </c>
      <c r="O14" s="58">
        <v>1</v>
      </c>
      <c r="P14" s="58">
        <v>3</v>
      </c>
      <c r="Q14" s="59"/>
      <c r="R14" s="58" t="s">
        <v>218</v>
      </c>
      <c r="S14" s="58"/>
      <c r="T14" s="58"/>
      <c r="U14" s="58"/>
      <c r="V14" s="58"/>
      <c r="W14" s="58"/>
      <c r="X14" s="58"/>
      <c r="Y14" s="59"/>
      <c r="Z14" s="59"/>
      <c r="AA14" s="59"/>
      <c r="AB14" s="59"/>
      <c r="AC14" s="60"/>
    </row>
    <row r="15" spans="1:29" x14ac:dyDescent="0.25">
      <c r="A15" s="23">
        <f>IF(Geotech!B13="","",Geotech!A13)</f>
        <v>44.2</v>
      </c>
      <c r="B15" s="23">
        <f>IF(Geotech!B13="","",Geotech!B13)</f>
        <v>47.24</v>
      </c>
      <c r="C15" s="53" t="str">
        <f ca="1">IF(A15="","",LOOKUP(MEDIAN(A15,B15),INDIRECT("Lithology!$A$4:$A$"&amp;COUNTA(Lithology!$C$4:$C$107)+3),INDIRECT("Lithology!$C$4:$C$"&amp;COUNTA(Lithology!$C$4:$C$107)+3)))</f>
        <v>CSCH</v>
      </c>
      <c r="D15" s="54">
        <v>4</v>
      </c>
      <c r="E15" s="55">
        <v>6</v>
      </c>
      <c r="F15" s="55">
        <v>0</v>
      </c>
      <c r="G15" s="55">
        <v>0</v>
      </c>
      <c r="H15" s="56">
        <v>3</v>
      </c>
      <c r="I15" s="55">
        <v>0</v>
      </c>
      <c r="J15" s="57">
        <v>0</v>
      </c>
      <c r="K15" s="58"/>
      <c r="L15" s="58">
        <v>2</v>
      </c>
      <c r="M15" s="58">
        <v>1</v>
      </c>
      <c r="N15" s="58">
        <v>3</v>
      </c>
      <c r="O15" s="58"/>
      <c r="P15" s="58">
        <v>4</v>
      </c>
      <c r="Q15" s="59"/>
      <c r="R15" s="58" t="s">
        <v>218</v>
      </c>
      <c r="S15" s="58"/>
      <c r="T15" s="58"/>
      <c r="U15" s="58"/>
      <c r="V15" s="58"/>
      <c r="W15" s="58"/>
      <c r="X15" s="58"/>
      <c r="Y15" s="59"/>
      <c r="Z15" s="59"/>
      <c r="AA15" s="59"/>
      <c r="AB15" s="59"/>
      <c r="AC15" s="60"/>
    </row>
    <row r="16" spans="1:29" x14ac:dyDescent="0.25">
      <c r="A16" s="23">
        <f>IF(Geotech!B14="","",Geotech!A14)</f>
        <v>47.24</v>
      </c>
      <c r="B16" s="23">
        <f>IF(Geotech!B14="","",Geotech!B14)</f>
        <v>48.77</v>
      </c>
      <c r="C16" s="53" t="str">
        <f ca="1">IF(A16="","",LOOKUP(MEDIAN(A16,B16),INDIRECT("Lithology!$A$4:$A$"&amp;COUNTA(Lithology!$C$4:$C$107)+3),INDIRECT("Lithology!$C$4:$C$"&amp;COUNTA(Lithology!$C$4:$C$107)+3)))</f>
        <v>CSCH</v>
      </c>
      <c r="D16" s="54">
        <v>5</v>
      </c>
      <c r="E16" s="55">
        <v>5</v>
      </c>
      <c r="F16" s="55">
        <v>3</v>
      </c>
      <c r="G16" s="55">
        <v>1</v>
      </c>
      <c r="H16" s="56">
        <v>0</v>
      </c>
      <c r="I16" s="55">
        <v>0</v>
      </c>
      <c r="J16" s="57">
        <v>0</v>
      </c>
      <c r="K16" s="58"/>
      <c r="L16" s="58">
        <v>2</v>
      </c>
      <c r="M16" s="58"/>
      <c r="N16" s="58">
        <v>2</v>
      </c>
      <c r="O16" s="58">
        <v>1</v>
      </c>
      <c r="P16" s="58">
        <v>2</v>
      </c>
      <c r="Q16" s="59"/>
      <c r="R16" s="58" t="s">
        <v>221</v>
      </c>
      <c r="S16" s="58"/>
      <c r="T16" s="58" t="s">
        <v>218</v>
      </c>
      <c r="U16" s="58" t="s">
        <v>217</v>
      </c>
      <c r="V16" s="58"/>
      <c r="W16" s="58" t="s">
        <v>217</v>
      </c>
      <c r="X16" s="58"/>
      <c r="Y16" s="59"/>
      <c r="Z16" s="59"/>
      <c r="AA16" s="59"/>
      <c r="AB16" s="59"/>
      <c r="AC16" s="60"/>
    </row>
    <row r="17" spans="1:29" x14ac:dyDescent="0.25">
      <c r="A17" s="23">
        <f>IF(Geotech!B15="","",Geotech!A15)</f>
        <v>48.77</v>
      </c>
      <c r="B17" s="23">
        <f>IF(Geotech!B15="","",Geotech!B15)</f>
        <v>51.82</v>
      </c>
      <c r="C17" s="53" t="str">
        <f ca="1">IF(A17="","",LOOKUP(MEDIAN(A17,B17),INDIRECT("Lithology!$A$4:$A$"&amp;COUNTA(Lithology!$C$4:$C$107)+3),INDIRECT("Lithology!$C$4:$C$"&amp;COUNTA(Lithology!$C$4:$C$107)+3)))</f>
        <v>CSCH</v>
      </c>
      <c r="D17" s="54">
        <v>3</v>
      </c>
      <c r="E17" s="55">
        <v>5</v>
      </c>
      <c r="F17" s="55">
        <v>12</v>
      </c>
      <c r="G17" s="57">
        <v>4.5</v>
      </c>
      <c r="H17" s="56">
        <v>36</v>
      </c>
      <c r="I17" s="55">
        <v>13</v>
      </c>
      <c r="J17" s="57">
        <v>0</v>
      </c>
      <c r="K17" s="58"/>
      <c r="L17" s="58">
        <v>3</v>
      </c>
      <c r="M17" s="58"/>
      <c r="N17" s="58">
        <v>2</v>
      </c>
      <c r="O17" s="58">
        <v>1</v>
      </c>
      <c r="P17" s="58">
        <v>2</v>
      </c>
      <c r="Q17" s="59"/>
      <c r="R17" s="58" t="s">
        <v>221</v>
      </c>
      <c r="S17" s="58"/>
      <c r="T17" s="58" t="s">
        <v>217</v>
      </c>
      <c r="U17" s="58" t="s">
        <v>217</v>
      </c>
      <c r="V17" s="58"/>
      <c r="W17" s="58" t="s">
        <v>217</v>
      </c>
      <c r="X17" s="58"/>
      <c r="Y17" s="59"/>
      <c r="Z17" s="59"/>
      <c r="AA17" s="59"/>
      <c r="AB17" s="59"/>
      <c r="AC17" s="60"/>
    </row>
    <row r="18" spans="1:29" x14ac:dyDescent="0.25">
      <c r="A18" s="23">
        <f>IF(Geotech!B16="","",Geotech!A16)</f>
        <v>51.82</v>
      </c>
      <c r="B18" s="23">
        <f>IF(Geotech!B16="","",Geotech!B16)</f>
        <v>54.86</v>
      </c>
      <c r="C18" s="53" t="str">
        <f ca="1">IF(A18="","",LOOKUP(MEDIAN(A18,B18),INDIRECT("Lithology!$A$4:$A$"&amp;COUNTA(Lithology!$C$4:$C$107)+3),INDIRECT("Lithology!$C$4:$C$"&amp;COUNTA(Lithology!$C$4:$C$107)+3)))</f>
        <v>CSCH</v>
      </c>
      <c r="D18" s="54">
        <v>8</v>
      </c>
      <c r="E18" s="55">
        <v>34</v>
      </c>
      <c r="F18" s="55">
        <v>10</v>
      </c>
      <c r="G18" s="57">
        <v>4</v>
      </c>
      <c r="H18" s="56">
        <v>5</v>
      </c>
      <c r="I18" s="55">
        <v>0</v>
      </c>
      <c r="J18" s="57">
        <v>0</v>
      </c>
      <c r="K18" s="58"/>
      <c r="L18" s="58">
        <v>2</v>
      </c>
      <c r="M18" s="58">
        <v>1</v>
      </c>
      <c r="N18" s="58">
        <v>4</v>
      </c>
      <c r="O18" s="58">
        <v>1</v>
      </c>
      <c r="P18" s="58">
        <v>4</v>
      </c>
      <c r="Q18" s="59"/>
      <c r="R18" s="58" t="s">
        <v>220</v>
      </c>
      <c r="S18" s="58" t="s">
        <v>217</v>
      </c>
      <c r="T18" s="58" t="s">
        <v>218</v>
      </c>
      <c r="U18" s="58"/>
      <c r="V18" s="58" t="s">
        <v>217</v>
      </c>
      <c r="W18" s="58" t="s">
        <v>217</v>
      </c>
      <c r="X18" s="58"/>
      <c r="Y18" s="59"/>
      <c r="Z18" s="59"/>
      <c r="AA18" s="59"/>
      <c r="AB18" s="59"/>
      <c r="AC18" s="60"/>
    </row>
    <row r="19" spans="1:29" x14ac:dyDescent="0.25">
      <c r="A19" s="23">
        <f>IF(Geotech!B17="","",Geotech!A17)</f>
        <v>54.86</v>
      </c>
      <c r="B19" s="23">
        <f>IF(Geotech!B17="","",Geotech!B17)</f>
        <v>56.39</v>
      </c>
      <c r="C19" s="53" t="str">
        <f ca="1">IF(A19="","",LOOKUP(MEDIAN(A19,B19),INDIRECT("Lithology!$A$4:$A$"&amp;COUNTA(Lithology!$C$4:$C$107)+3),INDIRECT("Lithology!$C$4:$C$"&amp;COUNTA(Lithology!$C$4:$C$107)+3)))</f>
        <v>CSCH</v>
      </c>
      <c r="D19" s="54">
        <v>2</v>
      </c>
      <c r="E19" s="55">
        <v>4</v>
      </c>
      <c r="F19" s="55">
        <v>0</v>
      </c>
      <c r="G19" s="57">
        <v>0</v>
      </c>
      <c r="H19" s="56">
        <v>12</v>
      </c>
      <c r="I19" s="55">
        <v>0</v>
      </c>
      <c r="J19" s="57">
        <v>0</v>
      </c>
      <c r="K19" s="58"/>
      <c r="L19" s="58">
        <v>2</v>
      </c>
      <c r="M19" s="58"/>
      <c r="N19" s="58">
        <v>2</v>
      </c>
      <c r="O19" s="58"/>
      <c r="P19" s="58">
        <v>2</v>
      </c>
      <c r="Q19" s="59"/>
      <c r="R19" s="58" t="s">
        <v>215</v>
      </c>
      <c r="S19" s="58"/>
      <c r="T19" s="58"/>
      <c r="U19" s="58"/>
      <c r="V19" s="58"/>
      <c r="W19" s="58"/>
      <c r="X19" s="58"/>
      <c r="Y19" s="59"/>
      <c r="Z19" s="59"/>
      <c r="AA19" s="59"/>
      <c r="AB19" s="59"/>
      <c r="AC19" s="60"/>
    </row>
    <row r="20" spans="1:29" x14ac:dyDescent="0.25">
      <c r="A20" s="23">
        <f>IF(Geotech!B18="","",Geotech!A18)</f>
        <v>56.39</v>
      </c>
      <c r="B20" s="23">
        <f>IF(Geotech!B18="","",Geotech!B18)</f>
        <v>59.44</v>
      </c>
      <c r="C20" s="53" t="str">
        <f ca="1">IF(A20="","",LOOKUP(MEDIAN(A20,B20),INDIRECT("Lithology!$A$4:$A$"&amp;COUNTA(Lithology!$C$4:$C$107)+3),INDIRECT("Lithology!$C$4:$C$"&amp;COUNTA(Lithology!$C$4:$C$107)+3)))</f>
        <v>CSCH</v>
      </c>
      <c r="D20" s="54">
        <v>10</v>
      </c>
      <c r="E20" s="55">
        <v>48</v>
      </c>
      <c r="F20" s="55">
        <v>0</v>
      </c>
      <c r="G20" s="57">
        <v>0</v>
      </c>
      <c r="H20" s="56">
        <v>25</v>
      </c>
      <c r="I20" s="55">
        <v>47</v>
      </c>
      <c r="J20" s="57">
        <v>5</v>
      </c>
      <c r="K20" s="58"/>
      <c r="L20" s="58">
        <v>2</v>
      </c>
      <c r="M20" s="58">
        <v>1</v>
      </c>
      <c r="N20" s="58">
        <v>4</v>
      </c>
      <c r="O20" s="58">
        <v>1</v>
      </c>
      <c r="P20" s="58">
        <v>4</v>
      </c>
      <c r="Q20" s="59"/>
      <c r="R20" s="58" t="s">
        <v>215</v>
      </c>
      <c r="S20" s="58"/>
      <c r="T20" s="58" t="s">
        <v>218</v>
      </c>
      <c r="U20" s="58"/>
      <c r="V20" s="58"/>
      <c r="W20" s="58"/>
      <c r="X20" s="58"/>
      <c r="Y20" s="59"/>
      <c r="Z20" s="59"/>
      <c r="AA20" s="59"/>
      <c r="AB20" s="59"/>
      <c r="AC20" s="60"/>
    </row>
    <row r="21" spans="1:29" x14ac:dyDescent="0.25">
      <c r="A21" s="23">
        <f>IF(Geotech!B19="","",Geotech!A19)</f>
        <v>59.44</v>
      </c>
      <c r="B21" s="23">
        <f>IF(Geotech!B19="","",Geotech!B19)</f>
        <v>61.87</v>
      </c>
      <c r="C21" s="53" t="str">
        <f ca="1">IF(A21="","",LOOKUP(MEDIAN(A21,B21),INDIRECT("Lithology!$A$4:$A$"&amp;COUNTA(Lithology!$C$4:$C$107)+3),INDIRECT("Lithology!$C$4:$C$"&amp;COUNTA(Lithology!$C$4:$C$107)+3)))</f>
        <v>MQST</v>
      </c>
      <c r="D21" s="54">
        <v>8</v>
      </c>
      <c r="E21" s="55">
        <v>24</v>
      </c>
      <c r="F21" s="55">
        <v>1</v>
      </c>
      <c r="G21" s="57">
        <v>1</v>
      </c>
      <c r="H21" s="56">
        <v>8</v>
      </c>
      <c r="I21" s="55">
        <v>76</v>
      </c>
      <c r="J21" s="57">
        <v>0</v>
      </c>
      <c r="K21" s="58"/>
      <c r="L21" s="58">
        <v>2</v>
      </c>
      <c r="M21" s="58">
        <v>1</v>
      </c>
      <c r="N21" s="58">
        <v>2</v>
      </c>
      <c r="O21" s="58">
        <v>3</v>
      </c>
      <c r="P21" s="58">
        <v>4</v>
      </c>
      <c r="Q21" s="59"/>
      <c r="R21" s="58" t="s">
        <v>215</v>
      </c>
      <c r="S21" s="58"/>
      <c r="T21" s="58" t="s">
        <v>218</v>
      </c>
      <c r="U21" s="58"/>
      <c r="V21" s="58"/>
      <c r="W21" s="58"/>
      <c r="X21" s="58"/>
      <c r="Y21" s="59"/>
      <c r="Z21" s="59"/>
      <c r="AA21" s="59"/>
      <c r="AB21" s="59"/>
      <c r="AC21" s="60"/>
    </row>
    <row r="22" spans="1:29" x14ac:dyDescent="0.25">
      <c r="A22" s="23">
        <f>IF(Geotech!B20="","",Geotech!A20)</f>
        <v>61.87</v>
      </c>
      <c r="B22" s="23">
        <f>IF(Geotech!B20="","",Geotech!B20)</f>
        <v>64.010000000000005</v>
      </c>
      <c r="C22" s="53" t="str">
        <f ca="1">IF(A22="","",LOOKUP(MEDIAN(A22,B22),INDIRECT("Lithology!$A$4:$A$"&amp;COUNTA(Lithology!$C$4:$C$107)+3),INDIRECT("Lithology!$C$4:$C$"&amp;COUNTA(Lithology!$C$4:$C$107)+3)))</f>
        <v>CSCH</v>
      </c>
      <c r="D22" s="54">
        <v>12</v>
      </c>
      <c r="E22" s="55">
        <v>27</v>
      </c>
      <c r="F22" s="55">
        <v>5</v>
      </c>
      <c r="G22" s="57">
        <v>4</v>
      </c>
      <c r="H22" s="56">
        <v>4</v>
      </c>
      <c r="I22" s="55">
        <v>0</v>
      </c>
      <c r="J22" s="57">
        <v>0</v>
      </c>
      <c r="K22" s="58"/>
      <c r="L22" s="58">
        <v>3</v>
      </c>
      <c r="M22" s="58">
        <v>1</v>
      </c>
      <c r="N22" s="58">
        <v>2</v>
      </c>
      <c r="O22" s="58">
        <v>1</v>
      </c>
      <c r="P22" s="58">
        <v>2</v>
      </c>
      <c r="Q22" s="59"/>
      <c r="R22" s="58" t="s">
        <v>215</v>
      </c>
      <c r="S22" s="58"/>
      <c r="T22" s="58" t="s">
        <v>216</v>
      </c>
      <c r="U22" s="58"/>
      <c r="V22" s="58"/>
      <c r="W22" s="58" t="s">
        <v>217</v>
      </c>
      <c r="X22" s="58"/>
      <c r="Y22" s="59"/>
      <c r="Z22" s="59"/>
      <c r="AA22" s="59"/>
      <c r="AB22" s="59"/>
      <c r="AC22" s="60"/>
    </row>
    <row r="23" spans="1:29" x14ac:dyDescent="0.25">
      <c r="A23" s="23">
        <f>IF(Geotech!B21="","",Geotech!A21)</f>
        <v>64.010000000000005</v>
      </c>
      <c r="B23" s="23">
        <f>IF(Geotech!B21="","",Geotech!B21)</f>
        <v>67.06</v>
      </c>
      <c r="C23" s="53" t="str">
        <f ca="1">IF(A23="","",LOOKUP(MEDIAN(A23,B23),INDIRECT("Lithology!$A$4:$A$"&amp;COUNTA(Lithology!$C$4:$C$107)+3),INDIRECT("Lithology!$C$4:$C$"&amp;COUNTA(Lithology!$C$4:$C$107)+3)))</f>
        <v>CSCH</v>
      </c>
      <c r="D23" s="54">
        <v>4</v>
      </c>
      <c r="E23" s="55">
        <v>3.5</v>
      </c>
      <c r="F23" s="55">
        <v>21</v>
      </c>
      <c r="G23" s="57">
        <v>22</v>
      </c>
      <c r="H23" s="56">
        <v>6</v>
      </c>
      <c r="I23" s="55">
        <v>6</v>
      </c>
      <c r="J23" s="57">
        <v>0</v>
      </c>
      <c r="K23" s="58"/>
      <c r="L23" s="58">
        <v>3</v>
      </c>
      <c r="M23" s="58">
        <v>1</v>
      </c>
      <c r="N23" s="58">
        <v>2</v>
      </c>
      <c r="O23" s="58">
        <v>1</v>
      </c>
      <c r="P23" s="58">
        <v>2</v>
      </c>
      <c r="Q23" s="59"/>
      <c r="R23" s="58" t="s">
        <v>221</v>
      </c>
      <c r="S23" s="58" t="s">
        <v>217</v>
      </c>
      <c r="T23" s="58" t="s">
        <v>217</v>
      </c>
      <c r="U23" s="58"/>
      <c r="V23" s="58" t="s">
        <v>217</v>
      </c>
      <c r="W23" s="58" t="s">
        <v>217</v>
      </c>
      <c r="X23" s="58" t="s">
        <v>217</v>
      </c>
      <c r="Y23" s="59"/>
      <c r="Z23" s="59"/>
      <c r="AA23" s="59"/>
      <c r="AB23" s="59"/>
      <c r="AC23" s="60" t="s">
        <v>222</v>
      </c>
    </row>
    <row r="24" spans="1:29" x14ac:dyDescent="0.25">
      <c r="A24" s="23">
        <f>IF(Geotech!B22="","",Geotech!A22)</f>
        <v>67.06</v>
      </c>
      <c r="B24" s="23">
        <f>IF(Geotech!B22="","",Geotech!B22)</f>
        <v>68.88</v>
      </c>
      <c r="C24" s="53" t="str">
        <f ca="1">IF(A24="","",LOOKUP(MEDIAN(A24,B24),INDIRECT("Lithology!$A$4:$A$"&amp;COUNTA(Lithology!$C$4:$C$107)+3),INDIRECT("Lithology!$C$4:$C$"&amp;COUNTA(Lithology!$C$4:$C$107)+3)))</f>
        <v>CSCH</v>
      </c>
      <c r="D24" s="54">
        <v>2</v>
      </c>
      <c r="E24" s="55">
        <v>4</v>
      </c>
      <c r="F24" s="55">
        <v>1</v>
      </c>
      <c r="G24" s="57">
        <v>4</v>
      </c>
      <c r="H24" s="56">
        <v>0</v>
      </c>
      <c r="I24" s="55">
        <v>0</v>
      </c>
      <c r="J24" s="57">
        <v>0</v>
      </c>
      <c r="K24" s="58"/>
      <c r="L24" s="58">
        <v>2</v>
      </c>
      <c r="M24" s="58">
        <v>2</v>
      </c>
      <c r="N24" s="58">
        <v>2</v>
      </c>
      <c r="O24" s="58">
        <v>1</v>
      </c>
      <c r="P24" s="58">
        <v>2</v>
      </c>
      <c r="Q24" s="59"/>
      <c r="R24" s="58"/>
      <c r="S24" s="58"/>
      <c r="T24" s="58" t="s">
        <v>216</v>
      </c>
      <c r="U24" s="58"/>
      <c r="V24" s="58"/>
      <c r="W24" s="58" t="s">
        <v>217</v>
      </c>
      <c r="X24" s="58"/>
      <c r="Y24" s="59"/>
      <c r="Z24" s="59"/>
      <c r="AA24" s="59"/>
      <c r="AB24" s="59"/>
      <c r="AC24" s="60"/>
    </row>
    <row r="25" spans="1:29" x14ac:dyDescent="0.25">
      <c r="A25" s="23">
        <f>IF(Geotech!B23="","",Geotech!A23)</f>
        <v>68.88</v>
      </c>
      <c r="B25" s="23">
        <f>IF(Geotech!B23="","",Geotech!B23)</f>
        <v>71.63</v>
      </c>
      <c r="C25" s="53" t="str">
        <f ca="1">IF(A25="","",LOOKUP(MEDIAN(A25,B25),INDIRECT("Lithology!$A$4:$A$"&amp;COUNTA(Lithology!$C$4:$C$107)+3),INDIRECT("Lithology!$C$4:$C$"&amp;COUNTA(Lithology!$C$4:$C$107)+3)))</f>
        <v>CSCH</v>
      </c>
      <c r="D25" s="54">
        <v>7</v>
      </c>
      <c r="E25" s="55">
        <v>10</v>
      </c>
      <c r="F25" s="55">
        <v>9</v>
      </c>
      <c r="G25" s="57">
        <v>4.5</v>
      </c>
      <c r="H25" s="56">
        <v>13</v>
      </c>
      <c r="I25" s="55">
        <v>7</v>
      </c>
      <c r="J25" s="57">
        <v>0</v>
      </c>
      <c r="K25" s="58"/>
      <c r="L25" s="58">
        <v>2</v>
      </c>
      <c r="M25" s="58"/>
      <c r="N25" s="58">
        <v>2</v>
      </c>
      <c r="O25" s="58">
        <v>1</v>
      </c>
      <c r="P25" s="58">
        <v>2</v>
      </c>
      <c r="Q25" s="59"/>
      <c r="R25" s="58" t="s">
        <v>221</v>
      </c>
      <c r="S25" s="58" t="s">
        <v>217</v>
      </c>
      <c r="T25" s="58" t="s">
        <v>217</v>
      </c>
      <c r="U25" s="58" t="s">
        <v>217</v>
      </c>
      <c r="V25" s="58"/>
      <c r="W25" s="58" t="s">
        <v>217</v>
      </c>
      <c r="X25" s="58"/>
      <c r="Y25" s="59"/>
      <c r="Z25" s="59" t="s">
        <v>192</v>
      </c>
      <c r="AA25" s="59"/>
      <c r="AB25" s="59"/>
      <c r="AC25" s="60" t="s">
        <v>223</v>
      </c>
    </row>
    <row r="26" spans="1:29" x14ac:dyDescent="0.25">
      <c r="A26" s="23">
        <f>IF(Geotech!B24="","",Geotech!A24)</f>
        <v>71.63</v>
      </c>
      <c r="B26" s="23">
        <f>IF(Geotech!B24="","",Geotech!B24)</f>
        <v>74.680000000000007</v>
      </c>
      <c r="C26" s="53" t="str">
        <f ca="1">IF(A26="","",LOOKUP(MEDIAN(A26,B26),INDIRECT("Lithology!$A$4:$A$"&amp;COUNTA(Lithology!$C$4:$C$107)+3),INDIRECT("Lithology!$C$4:$C$"&amp;COUNTA(Lithology!$C$4:$C$107)+3)))</f>
        <v>CSCH</v>
      </c>
      <c r="D26" s="54">
        <v>7</v>
      </c>
      <c r="E26" s="55">
        <v>12</v>
      </c>
      <c r="F26" s="55">
        <v>2</v>
      </c>
      <c r="G26" s="57">
        <v>0.5</v>
      </c>
      <c r="H26" s="56">
        <v>3</v>
      </c>
      <c r="I26" s="55">
        <v>0</v>
      </c>
      <c r="J26" s="57">
        <v>0</v>
      </c>
      <c r="K26" s="58"/>
      <c r="L26" s="58">
        <v>4</v>
      </c>
      <c r="M26" s="58">
        <v>2</v>
      </c>
      <c r="N26" s="58">
        <v>2</v>
      </c>
      <c r="O26" s="58">
        <v>1</v>
      </c>
      <c r="P26" s="58">
        <v>4</v>
      </c>
      <c r="Q26" s="59"/>
      <c r="R26" s="58" t="s">
        <v>221</v>
      </c>
      <c r="S26" s="58"/>
      <c r="T26" s="58" t="s">
        <v>217</v>
      </c>
      <c r="U26" s="58"/>
      <c r="V26" s="58"/>
      <c r="W26" s="58" t="s">
        <v>217</v>
      </c>
      <c r="X26" s="58"/>
      <c r="Y26" s="59"/>
      <c r="Z26" s="59"/>
      <c r="AA26" s="59"/>
      <c r="AB26" s="59"/>
      <c r="AC26" s="60"/>
    </row>
    <row r="27" spans="1:29" x14ac:dyDescent="0.25">
      <c r="A27" s="23">
        <f>IF(Geotech!B25="","",Geotech!A25)</f>
        <v>74.680000000000007</v>
      </c>
      <c r="B27" s="23">
        <f>IF(Geotech!B25="","",Geotech!B25)</f>
        <v>77.72</v>
      </c>
      <c r="C27" s="53" t="str">
        <f ca="1">IF(A27="","",LOOKUP(MEDIAN(A27,B27),INDIRECT("Lithology!$A$4:$A$"&amp;COUNTA(Lithology!$C$4:$C$107)+3),INDIRECT("Lithology!$C$4:$C$"&amp;COUNTA(Lithology!$C$4:$C$107)+3)))</f>
        <v>CLSR</v>
      </c>
      <c r="D27" s="54">
        <v>13</v>
      </c>
      <c r="E27" s="55">
        <v>26</v>
      </c>
      <c r="F27" s="55">
        <v>9</v>
      </c>
      <c r="G27" s="57">
        <v>3.5</v>
      </c>
      <c r="H27" s="56">
        <v>39</v>
      </c>
      <c r="I27" s="55">
        <v>10</v>
      </c>
      <c r="J27" s="57">
        <v>0</v>
      </c>
      <c r="K27" s="58"/>
      <c r="L27" s="58">
        <v>2</v>
      </c>
      <c r="M27" s="58">
        <v>1</v>
      </c>
      <c r="N27" s="58">
        <v>3</v>
      </c>
      <c r="O27" s="58"/>
      <c r="P27" s="58">
        <v>4</v>
      </c>
      <c r="Q27" s="59"/>
      <c r="R27" s="58" t="s">
        <v>221</v>
      </c>
      <c r="S27" s="58" t="s">
        <v>217</v>
      </c>
      <c r="T27" s="58" t="s">
        <v>217</v>
      </c>
      <c r="U27" s="58"/>
      <c r="V27" s="58"/>
      <c r="W27" s="58" t="s">
        <v>217</v>
      </c>
      <c r="X27" s="58"/>
      <c r="Y27" s="59"/>
      <c r="Z27" s="59" t="s">
        <v>192</v>
      </c>
      <c r="AA27" s="59"/>
      <c r="AB27" s="59"/>
      <c r="AC27" s="60" t="s">
        <v>225</v>
      </c>
    </row>
    <row r="28" spans="1:29" x14ac:dyDescent="0.25">
      <c r="A28" s="23">
        <f>IF(Geotech!B26="","",Geotech!A26)</f>
        <v>77.72</v>
      </c>
      <c r="B28" s="23">
        <f>IF(Geotech!B26="","",Geotech!B26)</f>
        <v>80.77</v>
      </c>
      <c r="C28" s="53" t="str">
        <f ca="1">IF(A28="","",LOOKUP(MEDIAN(A28,B28),INDIRECT("Lithology!$A$4:$A$"&amp;COUNTA(Lithology!$C$4:$C$107)+3),INDIRECT("Lithology!$C$4:$C$"&amp;COUNTA(Lithology!$C$4:$C$107)+3)))</f>
        <v>CLSR</v>
      </c>
      <c r="D28" s="54">
        <v>12</v>
      </c>
      <c r="E28" s="55">
        <v>14</v>
      </c>
      <c r="F28" s="55">
        <v>7</v>
      </c>
      <c r="G28" s="57">
        <v>3.5</v>
      </c>
      <c r="H28" s="56">
        <v>24</v>
      </c>
      <c r="I28" s="55">
        <v>21</v>
      </c>
      <c r="J28" s="57">
        <v>0</v>
      </c>
      <c r="K28" s="58"/>
      <c r="L28" s="58">
        <v>4</v>
      </c>
      <c r="M28" s="58">
        <v>1</v>
      </c>
      <c r="N28" s="58">
        <v>2</v>
      </c>
      <c r="O28" s="58"/>
      <c r="P28" s="58">
        <v>2</v>
      </c>
      <c r="Q28" s="59"/>
      <c r="R28" s="58" t="s">
        <v>221</v>
      </c>
      <c r="S28" s="58" t="s">
        <v>217</v>
      </c>
      <c r="T28" s="58" t="s">
        <v>217</v>
      </c>
      <c r="U28" s="58"/>
      <c r="V28" s="58"/>
      <c r="W28" s="58" t="s">
        <v>217</v>
      </c>
      <c r="X28" s="58"/>
      <c r="Y28" s="59"/>
      <c r="Z28" s="59"/>
      <c r="AA28" s="59"/>
      <c r="AB28" s="59"/>
      <c r="AC28" s="60"/>
    </row>
    <row r="29" spans="1:29" x14ac:dyDescent="0.25">
      <c r="A29" s="23">
        <f>IF(Geotech!B27="","",Geotech!A27)</f>
        <v>80.77</v>
      </c>
      <c r="B29" s="23">
        <f>IF(Geotech!B27="","",Geotech!B27)</f>
        <v>83.82</v>
      </c>
      <c r="C29" s="53" t="str">
        <f ca="1">IF(A29="","",LOOKUP(MEDIAN(A29,B29),INDIRECT("Lithology!$A$4:$A$"&amp;COUNTA(Lithology!$C$4:$C$107)+3),INDIRECT("Lithology!$C$4:$C$"&amp;COUNTA(Lithology!$C$4:$C$107)+3)))</f>
        <v>CLSR</v>
      </c>
      <c r="D29" s="54">
        <v>9</v>
      </c>
      <c r="E29" s="55">
        <v>9</v>
      </c>
      <c r="F29" s="55">
        <v>6</v>
      </c>
      <c r="G29" s="57">
        <v>6.5</v>
      </c>
      <c r="H29" s="56">
        <v>34</v>
      </c>
      <c r="I29" s="55">
        <v>32</v>
      </c>
      <c r="J29" s="57">
        <v>0</v>
      </c>
      <c r="K29" s="58"/>
      <c r="L29" s="58">
        <v>2</v>
      </c>
      <c r="M29" s="58">
        <v>2</v>
      </c>
      <c r="N29" s="58">
        <v>2</v>
      </c>
      <c r="O29" s="58"/>
      <c r="P29" s="58">
        <v>2</v>
      </c>
      <c r="Q29" s="59"/>
      <c r="R29" s="58" t="s">
        <v>221</v>
      </c>
      <c r="S29" s="58" t="s">
        <v>217</v>
      </c>
      <c r="T29" s="58" t="s">
        <v>217</v>
      </c>
      <c r="U29" s="58"/>
      <c r="V29" s="58" t="s">
        <v>217</v>
      </c>
      <c r="W29" s="58" t="s">
        <v>217</v>
      </c>
      <c r="X29" s="58"/>
      <c r="Y29" s="59"/>
      <c r="Z29" s="59" t="s">
        <v>192</v>
      </c>
      <c r="AA29" s="59"/>
      <c r="AB29" s="59"/>
      <c r="AC29" s="60" t="s">
        <v>225</v>
      </c>
    </row>
    <row r="30" spans="1:29" x14ac:dyDescent="0.25">
      <c r="A30" s="23">
        <f>IF(Geotech!B28="","",Geotech!A28)</f>
        <v>83.82</v>
      </c>
      <c r="B30" s="23">
        <f>IF(Geotech!B28="","",Geotech!B28)</f>
        <v>85.34</v>
      </c>
      <c r="C30" s="53" t="str">
        <f ca="1">IF(A30="","",LOOKUP(MEDIAN(A30,B30),INDIRECT("Lithology!$A$4:$A$"&amp;COUNTA(Lithology!$C$4:$C$107)+3),INDIRECT("Lithology!$C$4:$C$"&amp;COUNTA(Lithology!$C$4:$C$107)+3)))</f>
        <v>CLSR</v>
      </c>
      <c r="D30" s="54">
        <v>8</v>
      </c>
      <c r="E30" s="55">
        <v>9</v>
      </c>
      <c r="F30" s="55">
        <v>3</v>
      </c>
      <c r="G30" s="57">
        <v>1</v>
      </c>
      <c r="H30" s="56">
        <v>9</v>
      </c>
      <c r="I30" s="55">
        <v>0</v>
      </c>
      <c r="J30" s="57">
        <v>0</v>
      </c>
      <c r="K30" s="58"/>
      <c r="L30" s="58">
        <v>1</v>
      </c>
      <c r="M30" s="58">
        <v>2</v>
      </c>
      <c r="N30" s="58">
        <v>4</v>
      </c>
      <c r="O30" s="58">
        <v>1</v>
      </c>
      <c r="P30" s="58">
        <v>4</v>
      </c>
      <c r="Q30" s="59"/>
      <c r="R30" s="58" t="s">
        <v>215</v>
      </c>
      <c r="S30" s="58"/>
      <c r="T30" s="58" t="s">
        <v>220</v>
      </c>
      <c r="U30" s="58"/>
      <c r="V30" s="58"/>
      <c r="W30" s="58"/>
      <c r="X30" s="58"/>
      <c r="Y30" s="59"/>
      <c r="Z30" s="59" t="s">
        <v>192</v>
      </c>
      <c r="AA30" s="59"/>
      <c r="AB30" s="59"/>
      <c r="AC30" s="60" t="s">
        <v>224</v>
      </c>
    </row>
    <row r="31" spans="1:29" x14ac:dyDescent="0.25">
      <c r="A31" s="23">
        <f>IF(Geotech!B29="","",Geotech!A29)</f>
        <v>85.34</v>
      </c>
      <c r="B31" s="23">
        <f>IF(Geotech!B29="","",Geotech!B29)</f>
        <v>87.78</v>
      </c>
      <c r="C31" s="53" t="str">
        <f ca="1">IF(A31="","",LOOKUP(MEDIAN(A31,B31),INDIRECT("Lithology!$A$4:$A$"&amp;COUNTA(Lithology!$C$4:$C$107)+3),INDIRECT("Lithology!$C$4:$C$"&amp;COUNTA(Lithology!$C$4:$C$107)+3)))</f>
        <v>CLSR</v>
      </c>
      <c r="D31" s="54">
        <v>8</v>
      </c>
      <c r="E31" s="55">
        <v>10</v>
      </c>
      <c r="F31" s="55">
        <v>13</v>
      </c>
      <c r="G31" s="57">
        <v>12</v>
      </c>
      <c r="H31" s="56">
        <v>4</v>
      </c>
      <c r="I31" s="55">
        <v>2</v>
      </c>
      <c r="J31" s="57">
        <v>0</v>
      </c>
      <c r="K31" s="58"/>
      <c r="L31" s="58">
        <v>4</v>
      </c>
      <c r="M31" s="58">
        <v>2</v>
      </c>
      <c r="N31" s="58">
        <v>2</v>
      </c>
      <c r="O31" s="58"/>
      <c r="P31" s="58">
        <v>2</v>
      </c>
      <c r="Q31" s="59"/>
      <c r="R31" s="58" t="s">
        <v>221</v>
      </c>
      <c r="S31" s="58" t="s">
        <v>216</v>
      </c>
      <c r="T31" s="58" t="s">
        <v>216</v>
      </c>
      <c r="U31" s="58"/>
      <c r="V31" s="58"/>
      <c r="W31" s="58" t="s">
        <v>217</v>
      </c>
      <c r="X31" s="58"/>
      <c r="Y31" s="59"/>
      <c r="Z31" s="59"/>
      <c r="AA31" s="59"/>
      <c r="AB31" s="59"/>
      <c r="AC31" s="60"/>
    </row>
    <row r="32" spans="1:29" x14ac:dyDescent="0.25">
      <c r="A32" s="23">
        <f>IF(Geotech!B30="","",Geotech!A30)</f>
        <v>87.78</v>
      </c>
      <c r="B32" s="23">
        <f>IF(Geotech!B30="","",Geotech!B30)</f>
        <v>89.92</v>
      </c>
      <c r="C32" s="53" t="str">
        <f ca="1">IF(A32="","",LOOKUP(MEDIAN(A32,B32),INDIRECT("Lithology!$A$4:$A$"&amp;COUNTA(Lithology!$C$4:$C$107)+3),INDIRECT("Lithology!$C$4:$C$"&amp;COUNTA(Lithology!$C$4:$C$107)+3)))</f>
        <v>CLSR</v>
      </c>
      <c r="D32" s="54">
        <v>11</v>
      </c>
      <c r="E32" s="55">
        <v>12</v>
      </c>
      <c r="F32" s="55">
        <v>0</v>
      </c>
      <c r="G32" s="57">
        <v>0</v>
      </c>
      <c r="H32" s="56">
        <v>0</v>
      </c>
      <c r="I32" s="55">
        <v>0</v>
      </c>
      <c r="J32" s="57">
        <v>0</v>
      </c>
      <c r="K32" s="58"/>
      <c r="L32" s="58">
        <v>4</v>
      </c>
      <c r="M32" s="58">
        <v>1</v>
      </c>
      <c r="N32" s="58">
        <v>2</v>
      </c>
      <c r="O32" s="58">
        <v>1</v>
      </c>
      <c r="P32" s="58">
        <v>2</v>
      </c>
      <c r="Q32" s="59"/>
      <c r="R32" s="58" t="s">
        <v>218</v>
      </c>
      <c r="S32" s="58"/>
      <c r="T32" s="58" t="s">
        <v>219</v>
      </c>
      <c r="U32" s="58"/>
      <c r="V32" s="58"/>
      <c r="W32" s="58"/>
      <c r="X32" s="58"/>
      <c r="Y32" s="59"/>
      <c r="Z32" s="59"/>
      <c r="AA32" s="59"/>
      <c r="AB32" s="59"/>
      <c r="AC32" s="60"/>
    </row>
    <row r="33" spans="1:29" x14ac:dyDescent="0.25">
      <c r="A33" s="23">
        <f>IF(Geotech!B31="","",Geotech!A31)</f>
        <v>89.92</v>
      </c>
      <c r="B33" s="23">
        <f>IF(Geotech!B31="","",Geotech!B31)</f>
        <v>92.96</v>
      </c>
      <c r="C33" s="53" t="str">
        <f ca="1">IF(A33="","",LOOKUP(MEDIAN(A33,B33),INDIRECT("Lithology!$A$4:$A$"&amp;COUNTA(Lithology!$C$4:$C$107)+3),INDIRECT("Lithology!$C$4:$C$"&amp;COUNTA(Lithology!$C$4:$C$107)+3)))</f>
        <v>GSCH</v>
      </c>
      <c r="D33" s="54">
        <v>3</v>
      </c>
      <c r="E33" s="55">
        <v>3</v>
      </c>
      <c r="F33" s="55">
        <v>0</v>
      </c>
      <c r="G33" s="57">
        <v>0</v>
      </c>
      <c r="H33" s="56">
        <v>6</v>
      </c>
      <c r="I33" s="55">
        <v>0</v>
      </c>
      <c r="J33" s="57">
        <v>0</v>
      </c>
      <c r="K33" s="58"/>
      <c r="L33" s="58">
        <v>2</v>
      </c>
      <c r="M33" s="58">
        <v>2</v>
      </c>
      <c r="N33" s="58">
        <v>2</v>
      </c>
      <c r="O33" s="58"/>
      <c r="P33" s="58">
        <v>2</v>
      </c>
      <c r="Q33" s="59">
        <v>2</v>
      </c>
      <c r="R33" s="58" t="s">
        <v>219</v>
      </c>
      <c r="S33" s="58"/>
      <c r="T33" s="58" t="s">
        <v>219</v>
      </c>
      <c r="U33" s="58"/>
      <c r="V33" s="58"/>
      <c r="W33" s="58"/>
      <c r="X33" s="58"/>
      <c r="Y33" s="59"/>
      <c r="Z33" s="59"/>
      <c r="AA33" s="59"/>
      <c r="AB33" s="59"/>
      <c r="AC33" s="60"/>
    </row>
    <row r="34" spans="1:29" x14ac:dyDescent="0.25">
      <c r="A34" s="23">
        <f>IF(Geotech!B32="","",Geotech!A32)</f>
        <v>92.96</v>
      </c>
      <c r="B34" s="23">
        <f>IF(Geotech!B32="","",Geotech!B32)</f>
        <v>94.49</v>
      </c>
      <c r="C34" s="53" t="str">
        <f ca="1">IF(A34="","",LOOKUP(MEDIAN(A34,B34),INDIRECT("Lithology!$A$4:$A$"&amp;COUNTA(Lithology!$C$4:$C$107)+3),INDIRECT("Lithology!$C$4:$C$"&amp;COUNTA(Lithology!$C$4:$C$107)+3)))</f>
        <v>GSCH</v>
      </c>
      <c r="D34" s="54">
        <v>13</v>
      </c>
      <c r="E34" s="55">
        <v>18</v>
      </c>
      <c r="F34" s="55">
        <v>2</v>
      </c>
      <c r="G34" s="57">
        <v>1</v>
      </c>
      <c r="H34" s="56">
        <v>41</v>
      </c>
      <c r="I34" s="55">
        <v>10</v>
      </c>
      <c r="J34" s="57">
        <v>0</v>
      </c>
      <c r="K34" s="58" t="s">
        <v>191</v>
      </c>
      <c r="L34" s="58">
        <v>1</v>
      </c>
      <c r="M34" s="58"/>
      <c r="N34" s="58">
        <v>4</v>
      </c>
      <c r="O34" s="58"/>
      <c r="P34" s="58">
        <v>4</v>
      </c>
      <c r="Q34" s="59">
        <v>1</v>
      </c>
      <c r="R34" s="58" t="s">
        <v>215</v>
      </c>
      <c r="S34" s="58"/>
      <c r="T34" s="58"/>
      <c r="U34" s="58"/>
      <c r="V34" s="58"/>
      <c r="W34" s="58"/>
      <c r="X34" s="58"/>
      <c r="Y34" s="59"/>
      <c r="Z34" s="59" t="s">
        <v>192</v>
      </c>
      <c r="AA34" s="59"/>
      <c r="AB34" s="59"/>
      <c r="AC34" s="60" t="s">
        <v>224</v>
      </c>
    </row>
    <row r="35" spans="1:29" x14ac:dyDescent="0.25">
      <c r="A35" s="23">
        <f>IF(Geotech!B33="","",Geotech!A33)</f>
        <v>94.49</v>
      </c>
      <c r="B35" s="23">
        <f>IF(Geotech!B33="","",Geotech!B33)</f>
        <v>97.54</v>
      </c>
      <c r="C35" s="53" t="str">
        <f ca="1">IF(A35="","",LOOKUP(MEDIAN(A35,B35),INDIRECT("Lithology!$A$4:$A$"&amp;COUNTA(Lithology!$C$4:$C$107)+3),INDIRECT("Lithology!$C$4:$C$"&amp;COUNTA(Lithology!$C$4:$C$107)+3)))</f>
        <v>CASI</v>
      </c>
      <c r="D35" s="54">
        <v>6</v>
      </c>
      <c r="E35" s="55">
        <v>5</v>
      </c>
      <c r="F35" s="55">
        <v>4</v>
      </c>
      <c r="G35" s="57">
        <v>3</v>
      </c>
      <c r="H35" s="56">
        <v>26</v>
      </c>
      <c r="I35" s="55">
        <v>19</v>
      </c>
      <c r="J35" s="57">
        <v>0</v>
      </c>
      <c r="K35" s="58"/>
      <c r="L35" s="58"/>
      <c r="M35" s="58">
        <v>2</v>
      </c>
      <c r="N35" s="58">
        <v>4</v>
      </c>
      <c r="O35" s="58">
        <v>4</v>
      </c>
      <c r="P35" s="58">
        <v>4</v>
      </c>
      <c r="Q35" s="59">
        <v>2</v>
      </c>
      <c r="R35" s="58" t="s">
        <v>215</v>
      </c>
      <c r="S35" s="58"/>
      <c r="T35" s="58"/>
      <c r="U35" s="58"/>
      <c r="V35" s="58"/>
      <c r="W35" s="58"/>
      <c r="X35" s="58"/>
      <c r="Y35" s="59"/>
      <c r="Z35" s="59"/>
      <c r="AA35" s="59"/>
      <c r="AB35" s="59"/>
      <c r="AC35" s="60"/>
    </row>
    <row r="36" spans="1:29" x14ac:dyDescent="0.25">
      <c r="A36" s="23">
        <f>IF(Geotech!B34="","",Geotech!A34)</f>
        <v>97.54</v>
      </c>
      <c r="B36" s="23">
        <f>IF(Geotech!B34="","",Geotech!B34)</f>
        <v>99.06</v>
      </c>
      <c r="C36" s="53" t="str">
        <f ca="1">IF(A36="","",LOOKUP(MEDIAN(A36,B36),INDIRECT("Lithology!$A$4:$A$"&amp;COUNTA(Lithology!$C$4:$C$107)+3),INDIRECT("Lithology!$C$4:$C$"&amp;COUNTA(Lithology!$C$4:$C$107)+3)))</f>
        <v>GNST</v>
      </c>
      <c r="D36" s="54">
        <v>7</v>
      </c>
      <c r="E36" s="55">
        <v>8</v>
      </c>
      <c r="F36" s="55">
        <v>4</v>
      </c>
      <c r="G36" s="57">
        <v>2.5</v>
      </c>
      <c r="H36" s="56">
        <v>59</v>
      </c>
      <c r="I36" s="55">
        <v>32</v>
      </c>
      <c r="J36" s="57">
        <v>0</v>
      </c>
      <c r="K36" s="58"/>
      <c r="L36" s="58">
        <v>2</v>
      </c>
      <c r="M36" s="58">
        <v>1</v>
      </c>
      <c r="N36" s="58">
        <v>3</v>
      </c>
      <c r="O36" s="58">
        <v>4</v>
      </c>
      <c r="P36" s="58">
        <v>2</v>
      </c>
      <c r="Q36" s="59"/>
      <c r="R36" s="58" t="s">
        <v>215</v>
      </c>
      <c r="S36" s="58"/>
      <c r="T36" s="58"/>
      <c r="U36" s="58"/>
      <c r="V36" s="58"/>
      <c r="W36" s="58" t="s">
        <v>217</v>
      </c>
      <c r="X36" s="58"/>
      <c r="Y36" s="59"/>
      <c r="Z36" s="59"/>
      <c r="AA36" s="59"/>
      <c r="AB36" s="59"/>
      <c r="AC36" s="60"/>
    </row>
    <row r="37" spans="1:29" x14ac:dyDescent="0.25">
      <c r="A37" s="23">
        <f>IF(Geotech!B35="","",Geotech!A35)</f>
        <v>99.06</v>
      </c>
      <c r="B37" s="23">
        <f>IF(Geotech!B35="","",Geotech!B35)</f>
        <v>102.11</v>
      </c>
      <c r="C37" s="53" t="str">
        <f ca="1">IF(A37="","",LOOKUP(MEDIAN(A37,B37),INDIRECT("Lithology!$A$4:$A$"&amp;COUNTA(Lithology!$C$4:$C$107)+3),INDIRECT("Lithology!$C$4:$C$"&amp;COUNTA(Lithology!$C$4:$C$107)+3)))</f>
        <v>GNST</v>
      </c>
      <c r="D37" s="54">
        <v>9</v>
      </c>
      <c r="E37" s="55">
        <v>54</v>
      </c>
      <c r="F37" s="55">
        <v>2</v>
      </c>
      <c r="G37" s="57">
        <v>2</v>
      </c>
      <c r="H37" s="56">
        <v>52</v>
      </c>
      <c r="I37" s="55">
        <v>93</v>
      </c>
      <c r="J37" s="57">
        <v>0</v>
      </c>
      <c r="K37" s="58"/>
      <c r="L37" s="58">
        <v>2</v>
      </c>
      <c r="M37" s="58">
        <v>1</v>
      </c>
      <c r="N37" s="58">
        <v>3</v>
      </c>
      <c r="O37" s="58">
        <v>2</v>
      </c>
      <c r="P37" s="58">
        <v>2</v>
      </c>
      <c r="Q37" s="59"/>
      <c r="R37" s="58" t="s">
        <v>221</v>
      </c>
      <c r="S37" s="58"/>
      <c r="T37" s="58" t="s">
        <v>216</v>
      </c>
      <c r="U37" s="58" t="s">
        <v>218</v>
      </c>
      <c r="V37" s="58"/>
      <c r="W37" s="58" t="s">
        <v>217</v>
      </c>
      <c r="X37" s="58"/>
      <c r="Y37" s="59"/>
      <c r="Z37" s="59"/>
      <c r="AA37" s="59"/>
      <c r="AB37" s="59"/>
      <c r="AC37" s="60"/>
    </row>
    <row r="38" spans="1:29" x14ac:dyDescent="0.25">
      <c r="A38" s="23">
        <f>IF(Geotech!B36="","",Geotech!A36)</f>
        <v>102.11</v>
      </c>
      <c r="B38" s="23">
        <f>IF(Geotech!B36="","",Geotech!B36)</f>
        <v>105.16</v>
      </c>
      <c r="C38" s="53" t="str">
        <f ca="1">IF(A38="","",LOOKUP(MEDIAN(A38,B38),INDIRECT("Lithology!$A$4:$A$"&amp;COUNTA(Lithology!$C$4:$C$107)+3),INDIRECT("Lithology!$C$4:$C$"&amp;COUNTA(Lithology!$C$4:$C$107)+3)))</f>
        <v>GNST</v>
      </c>
      <c r="D38" s="54">
        <v>14</v>
      </c>
      <c r="E38" s="55">
        <v>26</v>
      </c>
      <c r="F38" s="55">
        <v>3</v>
      </c>
      <c r="G38" s="57">
        <v>3</v>
      </c>
      <c r="H38" s="56">
        <v>117</v>
      </c>
      <c r="I38" s="55">
        <v>57</v>
      </c>
      <c r="J38" s="57">
        <v>13</v>
      </c>
      <c r="K38" s="58"/>
      <c r="L38" s="58">
        <v>2</v>
      </c>
      <c r="M38" s="58"/>
      <c r="N38" s="58">
        <v>3</v>
      </c>
      <c r="O38" s="58">
        <v>3</v>
      </c>
      <c r="P38" s="58">
        <v>3</v>
      </c>
      <c r="Q38" s="59"/>
      <c r="R38" s="58" t="s">
        <v>221</v>
      </c>
      <c r="S38" s="58"/>
      <c r="T38" s="58"/>
      <c r="U38" s="58"/>
      <c r="V38" s="58"/>
      <c r="W38" s="58"/>
      <c r="X38" s="58"/>
      <c r="Y38" s="59"/>
      <c r="Z38" s="59"/>
      <c r="AA38" s="59"/>
      <c r="AB38" s="59"/>
      <c r="AC38" s="60"/>
    </row>
    <row r="39" spans="1:29" x14ac:dyDescent="0.25">
      <c r="A39" s="23">
        <f>IF(Geotech!B37="","",Geotech!A37)</f>
        <v>105.16</v>
      </c>
      <c r="B39" s="23">
        <f>IF(Geotech!B37="","",Geotech!B37)</f>
        <v>106.68</v>
      </c>
      <c r="C39" s="53" t="str">
        <f ca="1">IF(A39="","",LOOKUP(MEDIAN(A39,B39),INDIRECT("Lithology!$A$4:$A$"&amp;COUNTA(Lithology!$C$4:$C$107)+3),INDIRECT("Lithology!$C$4:$C$"&amp;COUNTA(Lithology!$C$4:$C$107)+3)))</f>
        <v>GNST</v>
      </c>
      <c r="D39" s="54">
        <v>10</v>
      </c>
      <c r="E39" s="55">
        <v>15</v>
      </c>
      <c r="F39" s="55">
        <v>1</v>
      </c>
      <c r="G39" s="57">
        <v>0.5</v>
      </c>
      <c r="H39" s="56">
        <v>44</v>
      </c>
      <c r="I39" s="55">
        <v>24</v>
      </c>
      <c r="J39" s="57">
        <v>0</v>
      </c>
      <c r="K39" s="58"/>
      <c r="L39" s="58">
        <v>2</v>
      </c>
      <c r="M39" s="58">
        <v>1</v>
      </c>
      <c r="N39" s="58">
        <v>1</v>
      </c>
      <c r="O39" s="58">
        <v>1</v>
      </c>
      <c r="P39" s="58">
        <v>2</v>
      </c>
      <c r="Q39" s="59"/>
      <c r="R39" s="58" t="s">
        <v>221</v>
      </c>
      <c r="S39" s="58"/>
      <c r="T39" s="58"/>
      <c r="U39" s="58"/>
      <c r="V39" s="58"/>
      <c r="W39" s="58"/>
      <c r="X39" s="58"/>
      <c r="Y39" s="59"/>
      <c r="Z39" s="59"/>
      <c r="AA39" s="59"/>
      <c r="AB39" s="59"/>
      <c r="AC39" s="60"/>
    </row>
    <row r="40" spans="1:29" x14ac:dyDescent="0.25">
      <c r="A40" s="23">
        <f>IF(Geotech!B38="","",Geotech!A38)</f>
        <v>106.68</v>
      </c>
      <c r="B40" s="23">
        <f>IF(Geotech!B38="","",Geotech!B38)</f>
        <v>109.73</v>
      </c>
      <c r="C40" s="53" t="str">
        <f ca="1">IF(A40="","",LOOKUP(MEDIAN(A40,B40),INDIRECT("Lithology!$A$4:$A$"&amp;COUNTA(Lithology!$C$4:$C$107)+3),INDIRECT("Lithology!$C$4:$C$"&amp;COUNTA(Lithology!$C$4:$C$107)+3)))</f>
        <v>GNST</v>
      </c>
      <c r="D40" s="54">
        <v>11</v>
      </c>
      <c r="E40" s="55">
        <v>14</v>
      </c>
      <c r="F40" s="55">
        <v>5</v>
      </c>
      <c r="G40" s="57">
        <v>3</v>
      </c>
      <c r="H40" s="56">
        <v>64</v>
      </c>
      <c r="I40" s="55">
        <v>27</v>
      </c>
      <c r="J40" s="57">
        <v>8</v>
      </c>
      <c r="K40" s="58"/>
      <c r="L40" s="58">
        <v>2</v>
      </c>
      <c r="M40" s="58"/>
      <c r="N40" s="58">
        <v>1</v>
      </c>
      <c r="O40" s="58">
        <v>1</v>
      </c>
      <c r="P40" s="58">
        <v>2</v>
      </c>
      <c r="Q40" s="59"/>
      <c r="R40" s="58" t="s">
        <v>221</v>
      </c>
      <c r="S40" s="58"/>
      <c r="T40" s="58" t="s">
        <v>217</v>
      </c>
      <c r="U40" s="58" t="s">
        <v>217</v>
      </c>
      <c r="V40" s="58"/>
      <c r="W40" s="58"/>
      <c r="X40" s="58"/>
      <c r="Y40" s="59"/>
      <c r="Z40" s="59"/>
      <c r="AA40" s="59"/>
      <c r="AB40" s="59"/>
      <c r="AC40" s="60"/>
    </row>
    <row r="41" spans="1:29" x14ac:dyDescent="0.25">
      <c r="A41" s="23">
        <f>IF(Geotech!B39="","",Geotech!A39)</f>
        <v>109.73</v>
      </c>
      <c r="B41" s="23">
        <f>IF(Geotech!B39="","",Geotech!B39)</f>
        <v>112.78</v>
      </c>
      <c r="C41" s="53" t="str">
        <f ca="1">IF(A41="","",LOOKUP(MEDIAN(A41,B41),INDIRECT("Lithology!$A$4:$A$"&amp;COUNTA(Lithology!$C$4:$C$107)+3),INDIRECT("Lithology!$C$4:$C$"&amp;COUNTA(Lithology!$C$4:$C$107)+3)))</f>
        <v>GNST</v>
      </c>
      <c r="D41" s="54">
        <v>11</v>
      </c>
      <c r="E41" s="55">
        <v>16</v>
      </c>
      <c r="F41" s="55">
        <v>3</v>
      </c>
      <c r="G41" s="57">
        <v>1.5</v>
      </c>
      <c r="H41" s="56">
        <v>19</v>
      </c>
      <c r="I41" s="55">
        <v>25</v>
      </c>
      <c r="J41" s="57">
        <v>0</v>
      </c>
      <c r="K41" s="58"/>
      <c r="L41" s="58">
        <v>2</v>
      </c>
      <c r="M41" s="58">
        <v>2</v>
      </c>
      <c r="N41" s="58">
        <v>3</v>
      </c>
      <c r="O41" s="58">
        <v>4</v>
      </c>
      <c r="P41" s="58">
        <v>3</v>
      </c>
      <c r="Q41" s="59">
        <v>1</v>
      </c>
      <c r="R41" s="58" t="s">
        <v>215</v>
      </c>
      <c r="S41" s="58" t="s">
        <v>217</v>
      </c>
      <c r="T41" s="58"/>
      <c r="U41" s="58"/>
      <c r="V41" s="58"/>
      <c r="W41" s="58"/>
      <c r="X41" s="58" t="s">
        <v>523</v>
      </c>
      <c r="Y41" s="59"/>
      <c r="Z41" s="59"/>
      <c r="AA41" s="59"/>
      <c r="AB41" s="59"/>
      <c r="AC41" s="60"/>
    </row>
    <row r="42" spans="1:29" x14ac:dyDescent="0.25">
      <c r="A42" s="23">
        <f>IF(Geotech!B40="","",Geotech!A40)</f>
        <v>112.78</v>
      </c>
      <c r="B42" s="23">
        <f>IF(Geotech!B40="","",Geotech!B40)</f>
        <v>115.82</v>
      </c>
      <c r="C42" s="53" t="str">
        <f ca="1">IF(A42="","",LOOKUP(MEDIAN(A42,B42),INDIRECT("Lithology!$A$4:$A$"&amp;COUNTA(Lithology!$C$4:$C$107)+3),INDIRECT("Lithology!$C$4:$C$"&amp;COUNTA(Lithology!$C$4:$C$107)+3)))</f>
        <v>CSCH</v>
      </c>
      <c r="D42" s="54">
        <v>9</v>
      </c>
      <c r="E42" s="55">
        <v>13</v>
      </c>
      <c r="F42" s="55">
        <v>1</v>
      </c>
      <c r="G42" s="57">
        <v>1</v>
      </c>
      <c r="H42" s="56">
        <v>7</v>
      </c>
      <c r="I42" s="55">
        <v>0</v>
      </c>
      <c r="J42" s="57">
        <v>0</v>
      </c>
      <c r="K42" s="58"/>
      <c r="L42" s="58">
        <v>1</v>
      </c>
      <c r="M42" s="58">
        <v>2</v>
      </c>
      <c r="N42" s="58">
        <v>3</v>
      </c>
      <c r="O42" s="58"/>
      <c r="P42" s="58">
        <v>3</v>
      </c>
      <c r="Q42" s="59"/>
      <c r="R42" s="58" t="s">
        <v>215</v>
      </c>
      <c r="S42" s="58"/>
      <c r="T42" s="58" t="s">
        <v>216</v>
      </c>
      <c r="U42" s="58"/>
      <c r="V42" s="58"/>
      <c r="W42" s="58"/>
      <c r="X42" s="58"/>
      <c r="Y42" s="59"/>
      <c r="Z42" s="59"/>
      <c r="AA42" s="59"/>
      <c r="AB42" s="59"/>
      <c r="AC42" s="60"/>
    </row>
    <row r="43" spans="1:29" x14ac:dyDescent="0.25">
      <c r="A43" s="23">
        <f>IF(Geotech!B41="","",Geotech!A41)</f>
        <v>115.82</v>
      </c>
      <c r="B43" s="23">
        <f>IF(Geotech!B41="","",Geotech!B41)</f>
        <v>117.35</v>
      </c>
      <c r="C43" s="53" t="str">
        <f ca="1">IF(A43="","",LOOKUP(MEDIAN(A43,B43),INDIRECT("Lithology!$A$4:$A$"&amp;COUNTA(Lithology!$C$4:$C$107)+3),INDIRECT("Lithology!$C$4:$C$"&amp;COUNTA(Lithology!$C$4:$C$107)+3)))</f>
        <v>CSCH</v>
      </c>
      <c r="D43" s="54">
        <v>7</v>
      </c>
      <c r="E43" s="55">
        <v>10</v>
      </c>
      <c r="F43" s="55">
        <v>0</v>
      </c>
      <c r="G43" s="57">
        <v>0</v>
      </c>
      <c r="H43" s="56">
        <v>10</v>
      </c>
      <c r="I43" s="55">
        <v>0</v>
      </c>
      <c r="J43" s="57">
        <v>0</v>
      </c>
      <c r="K43" s="58"/>
      <c r="L43" s="58">
        <v>1</v>
      </c>
      <c r="M43" s="58"/>
      <c r="N43" s="58">
        <v>3</v>
      </c>
      <c r="O43" s="58">
        <v>1</v>
      </c>
      <c r="P43" s="58">
        <v>3</v>
      </c>
      <c r="Q43" s="59"/>
      <c r="R43" s="58" t="s">
        <v>215</v>
      </c>
      <c r="S43" s="58"/>
      <c r="T43" s="58"/>
      <c r="U43" s="58"/>
      <c r="V43" s="58"/>
      <c r="W43" s="58"/>
      <c r="X43" s="58"/>
      <c r="Y43" s="59"/>
      <c r="Z43" s="59"/>
      <c r="AA43" s="59"/>
      <c r="AB43" s="59"/>
      <c r="AC43" s="60"/>
    </row>
    <row r="44" spans="1:29" x14ac:dyDescent="0.25">
      <c r="A44" s="23">
        <f>IF(Geotech!B42="","",Geotech!A42)</f>
        <v>117.35</v>
      </c>
      <c r="B44" s="23">
        <f>IF(Geotech!B42="","",Geotech!B42)</f>
        <v>118.87</v>
      </c>
      <c r="C44" s="53" t="str">
        <f ca="1">IF(A44="","",LOOKUP(MEDIAN(A44,B44),INDIRECT("Lithology!$A$4:$A$"&amp;COUNTA(Lithology!$C$4:$C$107)+3),INDIRECT("Lithology!$C$4:$C$"&amp;COUNTA(Lithology!$C$4:$C$107)+3)))</f>
        <v>CSCH</v>
      </c>
      <c r="D44" s="54">
        <v>6</v>
      </c>
      <c r="E44" s="55">
        <v>7</v>
      </c>
      <c r="F44" s="55">
        <v>1</v>
      </c>
      <c r="G44" s="57">
        <v>1</v>
      </c>
      <c r="H44" s="56">
        <v>2</v>
      </c>
      <c r="I44" s="55">
        <v>5</v>
      </c>
      <c r="J44" s="57">
        <v>0</v>
      </c>
      <c r="K44" s="58"/>
      <c r="L44" s="58">
        <v>1</v>
      </c>
      <c r="M44" s="58">
        <v>1</v>
      </c>
      <c r="N44" s="58">
        <v>3</v>
      </c>
      <c r="O44" s="58">
        <v>1</v>
      </c>
      <c r="P44" s="58">
        <v>3</v>
      </c>
      <c r="Q44" s="59"/>
      <c r="R44" s="58" t="s">
        <v>215</v>
      </c>
      <c r="S44" s="58"/>
      <c r="T44" s="58" t="s">
        <v>217</v>
      </c>
      <c r="U44" s="58"/>
      <c r="V44" s="58"/>
      <c r="W44" s="58" t="s">
        <v>217</v>
      </c>
      <c r="X44" s="58"/>
      <c r="Y44" s="59"/>
      <c r="Z44" s="59"/>
      <c r="AA44" s="59"/>
      <c r="AB44" s="59"/>
      <c r="AC44" s="60"/>
    </row>
    <row r="45" spans="1:29" x14ac:dyDescent="0.25">
      <c r="A45" s="23">
        <f>IF(Geotech!B43="","",Geotech!A43)</f>
        <v>118.87</v>
      </c>
      <c r="B45" s="23">
        <f>IF(Geotech!B43="","",Geotech!B43)</f>
        <v>121.92</v>
      </c>
      <c r="C45" s="53" t="str">
        <f ca="1">IF(A45="","",LOOKUP(MEDIAN(A45,B45),INDIRECT("Lithology!$A$4:$A$"&amp;COUNTA(Lithology!$C$4:$C$107)+3),INDIRECT("Lithology!$C$4:$C$"&amp;COUNTA(Lithology!$C$4:$C$107)+3)))</f>
        <v>CSCH</v>
      </c>
      <c r="D45" s="54">
        <v>17</v>
      </c>
      <c r="E45" s="55">
        <v>33</v>
      </c>
      <c r="F45" s="55">
        <v>3</v>
      </c>
      <c r="G45" s="57">
        <v>1.5</v>
      </c>
      <c r="H45" s="56">
        <v>27</v>
      </c>
      <c r="I45" s="55">
        <v>0</v>
      </c>
      <c r="J45" s="57">
        <v>0</v>
      </c>
      <c r="K45" s="58"/>
      <c r="L45" s="58">
        <v>4</v>
      </c>
      <c r="M45" s="58">
        <v>1</v>
      </c>
      <c r="N45" s="58">
        <v>2</v>
      </c>
      <c r="O45" s="58">
        <v>1</v>
      </c>
      <c r="P45" s="58">
        <v>2</v>
      </c>
      <c r="Q45" s="59"/>
      <c r="R45" s="58" t="s">
        <v>221</v>
      </c>
      <c r="S45" s="58" t="s">
        <v>217</v>
      </c>
      <c r="T45" s="58" t="s">
        <v>216</v>
      </c>
      <c r="U45" s="58"/>
      <c r="V45" s="58"/>
      <c r="W45" s="58" t="s">
        <v>217</v>
      </c>
      <c r="X45" s="58"/>
      <c r="Y45" s="59"/>
      <c r="Z45" s="59"/>
      <c r="AA45" s="59"/>
      <c r="AB45" s="59"/>
      <c r="AC45" s="60"/>
    </row>
    <row r="46" spans="1:29" x14ac:dyDescent="0.25">
      <c r="A46" s="23">
        <f>IF(Geotech!B44="","",Geotech!A44)</f>
        <v>121.92</v>
      </c>
      <c r="B46" s="23">
        <f>IF(Geotech!B44="","",Geotech!B44)</f>
        <v>123.44</v>
      </c>
      <c r="C46" s="53" t="str">
        <f ca="1">IF(A46="","",LOOKUP(MEDIAN(A46,B46),INDIRECT("Lithology!$A$4:$A$"&amp;COUNTA(Lithology!$C$4:$C$107)+3),INDIRECT("Lithology!$C$4:$C$"&amp;COUNTA(Lithology!$C$4:$C$107)+3)))</f>
        <v>CSCH</v>
      </c>
      <c r="D46" s="54">
        <v>7</v>
      </c>
      <c r="E46" s="55">
        <v>27</v>
      </c>
      <c r="F46" s="55">
        <v>4</v>
      </c>
      <c r="G46" s="57">
        <v>7</v>
      </c>
      <c r="H46" s="56">
        <v>8</v>
      </c>
      <c r="I46" s="55">
        <v>0</v>
      </c>
      <c r="J46" s="57">
        <v>0</v>
      </c>
      <c r="K46" s="58"/>
      <c r="L46" s="58">
        <v>2</v>
      </c>
      <c r="M46" s="58">
        <v>1</v>
      </c>
      <c r="N46" s="58">
        <v>2</v>
      </c>
      <c r="O46" s="58"/>
      <c r="P46" s="58">
        <v>2</v>
      </c>
      <c r="Q46" s="59"/>
      <c r="R46" s="58" t="s">
        <v>216</v>
      </c>
      <c r="S46" s="58"/>
      <c r="T46" s="58" t="s">
        <v>217</v>
      </c>
      <c r="U46" s="58"/>
      <c r="V46" s="58"/>
      <c r="W46" s="58" t="s">
        <v>217</v>
      </c>
      <c r="X46" s="58"/>
      <c r="Y46" s="59"/>
      <c r="Z46" s="59"/>
      <c r="AA46" s="59"/>
      <c r="AB46" s="59"/>
      <c r="AC46" s="60"/>
    </row>
    <row r="47" spans="1:29" x14ac:dyDescent="0.25">
      <c r="A47" s="23">
        <f>IF(Geotech!B45="","",Geotech!A45)</f>
        <v>123.44</v>
      </c>
      <c r="B47" s="23">
        <f>IF(Geotech!B45="","",Geotech!B45)</f>
        <v>124.97</v>
      </c>
      <c r="C47" s="53" t="str">
        <f ca="1">IF(A47="","",LOOKUP(MEDIAN(A47,B47),INDIRECT("Lithology!$A$4:$A$"&amp;COUNTA(Lithology!$C$4:$C$107)+3),INDIRECT("Lithology!$C$4:$C$"&amp;COUNTA(Lithology!$C$4:$C$107)+3)))</f>
        <v>CSCH</v>
      </c>
      <c r="D47" s="54">
        <v>13</v>
      </c>
      <c r="E47" s="55">
        <v>23</v>
      </c>
      <c r="F47" s="55">
        <v>1</v>
      </c>
      <c r="G47" s="57">
        <v>1.5</v>
      </c>
      <c r="H47" s="56">
        <v>4</v>
      </c>
      <c r="I47" s="55">
        <v>0</v>
      </c>
      <c r="J47" s="57">
        <v>0</v>
      </c>
      <c r="K47" s="58"/>
      <c r="L47" s="58">
        <v>2</v>
      </c>
      <c r="M47" s="58">
        <v>1</v>
      </c>
      <c r="N47" s="58">
        <v>2</v>
      </c>
      <c r="O47" s="58"/>
      <c r="P47" s="58">
        <v>2</v>
      </c>
      <c r="Q47" s="59"/>
      <c r="R47" s="58" t="s">
        <v>215</v>
      </c>
      <c r="S47" s="58" t="s">
        <v>217</v>
      </c>
      <c r="T47" s="58"/>
      <c r="U47" s="58"/>
      <c r="V47" s="58"/>
      <c r="W47" s="58"/>
      <c r="X47" s="58"/>
      <c r="Y47" s="59"/>
      <c r="Z47" s="59"/>
      <c r="AA47" s="59"/>
      <c r="AB47" s="59"/>
      <c r="AC47" s="60"/>
    </row>
    <row r="48" spans="1:29" x14ac:dyDescent="0.25">
      <c r="A48" s="23">
        <f>IF(Geotech!B46="","",Geotech!A46)</f>
        <v>124.97</v>
      </c>
      <c r="B48" s="23">
        <f>IF(Geotech!B46="","",Geotech!B46)</f>
        <v>128.02000000000001</v>
      </c>
      <c r="C48" s="53" t="str">
        <f ca="1">IF(A48="","",LOOKUP(MEDIAN(A48,B48),INDIRECT("Lithology!$A$4:$A$"&amp;COUNTA(Lithology!$C$4:$C$107)+3),INDIRECT("Lithology!$C$4:$C$"&amp;COUNTA(Lithology!$C$4:$C$107)+3)))</f>
        <v>CSCH</v>
      </c>
      <c r="D48" s="54">
        <v>15</v>
      </c>
      <c r="E48" s="55">
        <v>34</v>
      </c>
      <c r="F48" s="55">
        <v>1</v>
      </c>
      <c r="G48" s="57">
        <v>1</v>
      </c>
      <c r="H48" s="56">
        <v>13</v>
      </c>
      <c r="I48" s="55">
        <v>0</v>
      </c>
      <c r="J48" s="57">
        <v>0</v>
      </c>
      <c r="K48" s="58"/>
      <c r="L48" s="58">
        <v>1</v>
      </c>
      <c r="M48" s="58">
        <v>1</v>
      </c>
      <c r="N48" s="58">
        <v>3</v>
      </c>
      <c r="O48" s="58">
        <v>1</v>
      </c>
      <c r="P48" s="58">
        <v>4</v>
      </c>
      <c r="Q48" s="59"/>
      <c r="R48" s="58" t="s">
        <v>215</v>
      </c>
      <c r="S48" s="58"/>
      <c r="T48" s="58" t="s">
        <v>215</v>
      </c>
      <c r="U48" s="58"/>
      <c r="V48" s="58"/>
      <c r="W48" s="58"/>
      <c r="X48" s="58"/>
      <c r="Y48" s="59"/>
      <c r="Z48" s="59"/>
      <c r="AA48" s="59"/>
      <c r="AB48" s="59"/>
      <c r="AC48" s="60"/>
    </row>
    <row r="49" spans="1:29" x14ac:dyDescent="0.25">
      <c r="A49" s="23">
        <f>IF(Geotech!B47="","",Geotech!A47)</f>
        <v>128.02000000000001</v>
      </c>
      <c r="B49" s="23">
        <f>IF(Geotech!B47="","",Geotech!B47)</f>
        <v>129.54</v>
      </c>
      <c r="C49" s="53" t="str">
        <f ca="1">IF(A49="","",LOOKUP(MEDIAN(A49,B49),INDIRECT("Lithology!$A$4:$A$"&amp;COUNTA(Lithology!$C$4:$C$107)+3),INDIRECT("Lithology!$C$4:$C$"&amp;COUNTA(Lithology!$C$4:$C$107)+3)))</f>
        <v>CSCH</v>
      </c>
      <c r="D49" s="54">
        <v>5</v>
      </c>
      <c r="E49" s="55">
        <v>9</v>
      </c>
      <c r="F49" s="55">
        <v>2</v>
      </c>
      <c r="G49" s="57">
        <v>5</v>
      </c>
      <c r="H49" s="56">
        <v>20</v>
      </c>
      <c r="I49" s="55">
        <v>0</v>
      </c>
      <c r="J49" s="57">
        <v>0</v>
      </c>
      <c r="K49" s="58"/>
      <c r="L49" s="58">
        <v>1</v>
      </c>
      <c r="M49" s="58"/>
      <c r="N49" s="58">
        <v>1</v>
      </c>
      <c r="O49" s="58"/>
      <c r="P49" s="58">
        <v>4</v>
      </c>
      <c r="Q49" s="59"/>
      <c r="R49" s="58" t="s">
        <v>215</v>
      </c>
      <c r="S49" s="58"/>
      <c r="T49" s="58" t="s">
        <v>216</v>
      </c>
      <c r="U49" s="58"/>
      <c r="V49" s="58"/>
      <c r="W49" s="58"/>
      <c r="X49" s="58"/>
      <c r="Y49" s="59"/>
      <c r="Z49" s="59"/>
      <c r="AA49" s="59"/>
      <c r="AB49" s="59"/>
      <c r="AC49" s="60"/>
    </row>
    <row r="50" spans="1:29" x14ac:dyDescent="0.25">
      <c r="A50" s="23">
        <f>IF(Geotech!B48="","",Geotech!A48)</f>
        <v>129.54</v>
      </c>
      <c r="B50" s="23">
        <f>IF(Geotech!B48="","",Geotech!B48)</f>
        <v>132.59</v>
      </c>
      <c r="C50" s="53" t="str">
        <f ca="1">IF(A50="","",LOOKUP(MEDIAN(A50,B50),INDIRECT("Lithology!$A$4:$A$"&amp;COUNTA(Lithology!$C$4:$C$107)+3),INDIRECT("Lithology!$C$4:$C$"&amp;COUNTA(Lithology!$C$4:$C$107)+3)))</f>
        <v>CSCH</v>
      </c>
      <c r="D50" s="54">
        <v>16</v>
      </c>
      <c r="E50" s="55">
        <v>32</v>
      </c>
      <c r="F50" s="55">
        <v>6</v>
      </c>
      <c r="G50" s="57">
        <v>6</v>
      </c>
      <c r="H50" s="56">
        <v>33</v>
      </c>
      <c r="I50" s="55">
        <v>10</v>
      </c>
      <c r="J50" s="57">
        <v>0</v>
      </c>
      <c r="K50" s="58"/>
      <c r="L50" s="58">
        <v>4</v>
      </c>
      <c r="M50" s="58">
        <v>1</v>
      </c>
      <c r="N50" s="58">
        <v>3</v>
      </c>
      <c r="O50" s="58">
        <v>1</v>
      </c>
      <c r="P50" s="58">
        <v>4</v>
      </c>
      <c r="Q50" s="59"/>
      <c r="R50" s="58" t="s">
        <v>221</v>
      </c>
      <c r="S50" s="58" t="s">
        <v>217</v>
      </c>
      <c r="T50" s="58" t="s">
        <v>216</v>
      </c>
      <c r="U50" s="58"/>
      <c r="V50" s="58"/>
      <c r="W50" s="58" t="s">
        <v>217</v>
      </c>
      <c r="X50" s="58" t="s">
        <v>217</v>
      </c>
      <c r="Y50" s="59"/>
      <c r="Z50" s="59"/>
      <c r="AA50" s="59"/>
      <c r="AB50" s="59"/>
      <c r="AC50" s="60" t="s">
        <v>519</v>
      </c>
    </row>
    <row r="51" spans="1:29" x14ac:dyDescent="0.25">
      <c r="A51" s="23">
        <f>IF(Geotech!B49="","",Geotech!A49)</f>
        <v>132.59</v>
      </c>
      <c r="B51" s="23">
        <f>IF(Geotech!B49="","",Geotech!B49)</f>
        <v>135.03</v>
      </c>
      <c r="C51" s="53" t="str">
        <f ca="1">IF(A51="","",LOOKUP(MEDIAN(A51,B51),INDIRECT("Lithology!$A$4:$A$"&amp;COUNTA(Lithology!$C$4:$C$107)+3),INDIRECT("Lithology!$C$4:$C$"&amp;COUNTA(Lithology!$C$4:$C$107)+3)))</f>
        <v>CSCH</v>
      </c>
      <c r="D51" s="54">
        <v>4</v>
      </c>
      <c r="E51" s="55">
        <v>3</v>
      </c>
      <c r="F51" s="55">
        <v>3</v>
      </c>
      <c r="G51" s="57">
        <v>6</v>
      </c>
      <c r="H51" s="56">
        <v>4</v>
      </c>
      <c r="I51" s="55">
        <v>7</v>
      </c>
      <c r="J51" s="57">
        <v>0</v>
      </c>
      <c r="K51" s="58"/>
      <c r="L51" s="58">
        <v>2</v>
      </c>
      <c r="M51" s="58"/>
      <c r="N51" s="58">
        <v>2</v>
      </c>
      <c r="O51" s="58">
        <v>1</v>
      </c>
      <c r="P51" s="58">
        <v>2</v>
      </c>
      <c r="Q51" s="59"/>
      <c r="R51" s="58" t="s">
        <v>221</v>
      </c>
      <c r="S51" s="58"/>
      <c r="T51" s="58" t="s">
        <v>220</v>
      </c>
      <c r="U51" s="58" t="s">
        <v>217</v>
      </c>
      <c r="V51" s="58"/>
      <c r="W51" s="58" t="s">
        <v>217</v>
      </c>
      <c r="X51" s="58"/>
      <c r="Y51" s="59"/>
      <c r="Z51" s="59"/>
      <c r="AA51" s="59"/>
      <c r="AB51" s="59"/>
      <c r="AC51" s="60"/>
    </row>
    <row r="52" spans="1:29" x14ac:dyDescent="0.25">
      <c r="A52" s="23">
        <f>IF(Geotech!B50="","",Geotech!A50)</f>
        <v>135.03</v>
      </c>
      <c r="B52" s="23">
        <f>IF(Geotech!B50="","",Geotech!B50)</f>
        <v>137.46</v>
      </c>
      <c r="C52" s="53" t="str">
        <f ca="1">IF(A52="","",LOOKUP(MEDIAN(A52,B52),INDIRECT("Lithology!$A$4:$A$"&amp;COUNTA(Lithology!$C$4:$C$107)+3),INDIRECT("Lithology!$C$4:$C$"&amp;COUNTA(Lithology!$C$4:$C$107)+3)))</f>
        <v>GNST</v>
      </c>
      <c r="D52" s="54">
        <v>15</v>
      </c>
      <c r="E52" s="55">
        <v>33</v>
      </c>
      <c r="F52" s="55">
        <v>2</v>
      </c>
      <c r="G52" s="57">
        <v>1</v>
      </c>
      <c r="H52" s="56">
        <v>92</v>
      </c>
      <c r="I52" s="55">
        <v>41</v>
      </c>
      <c r="J52" s="57">
        <v>0</v>
      </c>
      <c r="K52" s="58"/>
      <c r="L52" s="58">
        <v>2</v>
      </c>
      <c r="M52" s="58">
        <v>1</v>
      </c>
      <c r="N52" s="58">
        <v>3</v>
      </c>
      <c r="O52" s="58">
        <v>3</v>
      </c>
      <c r="P52" s="58">
        <v>4</v>
      </c>
      <c r="Q52" s="59"/>
      <c r="R52" s="58" t="s">
        <v>221</v>
      </c>
      <c r="S52" s="58" t="s">
        <v>219</v>
      </c>
      <c r="T52" s="58" t="s">
        <v>215</v>
      </c>
      <c r="U52" s="58"/>
      <c r="V52" s="58" t="s">
        <v>217</v>
      </c>
      <c r="W52" s="58"/>
      <c r="X52" s="58"/>
      <c r="Y52" s="59"/>
      <c r="Z52" s="59"/>
      <c r="AA52" s="59"/>
      <c r="AB52" s="59"/>
      <c r="AC52" s="60"/>
    </row>
    <row r="53" spans="1:29" x14ac:dyDescent="0.25">
      <c r="A53" s="23">
        <f>IF(Geotech!B51="","",Geotech!A51)</f>
        <v>137.46</v>
      </c>
      <c r="B53" s="23">
        <f>IF(Geotech!B51="","",Geotech!B51)</f>
        <v>138.38</v>
      </c>
      <c r="C53" s="53" t="str">
        <f ca="1">IF(A53="","",LOOKUP(MEDIAN(A53,B53),INDIRECT("Lithology!$A$4:$A$"&amp;COUNTA(Lithology!$C$4:$C$107)+3),INDIRECT("Lithology!$C$4:$C$"&amp;COUNTA(Lithology!$C$4:$C$107)+3)))</f>
        <v>GNST</v>
      </c>
      <c r="D53" s="54">
        <v>5</v>
      </c>
      <c r="E53" s="55">
        <v>21</v>
      </c>
      <c r="F53" s="55">
        <v>0</v>
      </c>
      <c r="G53" s="57">
        <v>0</v>
      </c>
      <c r="H53" s="56">
        <v>0</v>
      </c>
      <c r="I53" s="55">
        <v>0</v>
      </c>
      <c r="J53" s="57">
        <v>0</v>
      </c>
      <c r="K53" s="58"/>
      <c r="L53" s="58"/>
      <c r="M53" s="58">
        <v>4</v>
      </c>
      <c r="N53" s="58">
        <v>4</v>
      </c>
      <c r="O53" s="58">
        <v>2</v>
      </c>
      <c r="P53" s="58">
        <v>4</v>
      </c>
      <c r="Q53" s="59"/>
      <c r="R53" s="58" t="s">
        <v>218</v>
      </c>
      <c r="S53" s="58"/>
      <c r="T53" s="58" t="s">
        <v>215</v>
      </c>
      <c r="U53" s="58"/>
      <c r="V53" s="58"/>
      <c r="W53" s="58"/>
      <c r="X53" s="58"/>
      <c r="Y53" s="59"/>
      <c r="Z53" s="59"/>
      <c r="AA53" s="59"/>
      <c r="AB53" s="59"/>
      <c r="AC53" s="60"/>
    </row>
    <row r="54" spans="1:29" x14ac:dyDescent="0.25">
      <c r="A54" s="23">
        <f>IF(Geotech!B52="","",Geotech!A52)</f>
        <v>138.38</v>
      </c>
      <c r="B54" s="23">
        <f>IF(Geotech!B52="","",Geotech!B52)</f>
        <v>140.82</v>
      </c>
      <c r="C54" s="53" t="str">
        <f ca="1">IF(A54="","",LOOKUP(MEDIAN(A54,B54),INDIRECT("Lithology!$A$4:$A$"&amp;COUNTA(Lithology!$C$4:$C$107)+3),INDIRECT("Lithology!$C$4:$C$"&amp;COUNTA(Lithology!$C$4:$C$107)+3)))</f>
        <v>GNST</v>
      </c>
      <c r="D54" s="54">
        <v>8</v>
      </c>
      <c r="E54" s="55">
        <v>17</v>
      </c>
      <c r="F54" s="55">
        <v>0</v>
      </c>
      <c r="G54" s="57">
        <v>0</v>
      </c>
      <c r="H54" s="56">
        <v>59</v>
      </c>
      <c r="I54" s="55">
        <v>63</v>
      </c>
      <c r="J54" s="57">
        <v>0</v>
      </c>
      <c r="K54" s="58"/>
      <c r="L54" s="58"/>
      <c r="M54" s="58">
        <v>1</v>
      </c>
      <c r="N54" s="58">
        <v>3</v>
      </c>
      <c r="O54" s="58">
        <v>3</v>
      </c>
      <c r="P54" s="58">
        <v>4</v>
      </c>
      <c r="Q54" s="59"/>
      <c r="R54" s="58" t="s">
        <v>215</v>
      </c>
      <c r="S54" s="58" t="s">
        <v>220</v>
      </c>
      <c r="T54" s="58" t="s">
        <v>216</v>
      </c>
      <c r="U54" s="58"/>
      <c r="V54" s="58"/>
      <c r="W54" s="58"/>
      <c r="X54" s="58"/>
      <c r="Y54" s="59"/>
      <c r="Z54" s="59"/>
      <c r="AA54" s="59"/>
      <c r="AB54" s="59"/>
      <c r="AC54" s="60"/>
    </row>
    <row r="55" spans="1:29" x14ac:dyDescent="0.25">
      <c r="A55" s="23">
        <f>IF(Geotech!B53="","",Geotech!A53)</f>
        <v>140.82</v>
      </c>
      <c r="B55" s="23">
        <f>IF(Geotech!B53="","",Geotech!B53)</f>
        <v>142.65</v>
      </c>
      <c r="C55" s="53" t="str">
        <f ca="1">IF(A55="","",LOOKUP(MEDIAN(A55,B55),INDIRECT("Lithology!$A$4:$A$"&amp;COUNTA(Lithology!$C$4:$C$107)+3),INDIRECT("Lithology!$C$4:$C$"&amp;COUNTA(Lithology!$C$4:$C$107)+3)))</f>
        <v>GNST</v>
      </c>
      <c r="D55" s="54">
        <v>2</v>
      </c>
      <c r="E55" s="55">
        <v>7</v>
      </c>
      <c r="F55" s="55">
        <v>2</v>
      </c>
      <c r="G55" s="57">
        <v>1.5</v>
      </c>
      <c r="H55" s="56">
        <v>102</v>
      </c>
      <c r="I55" s="55">
        <v>0</v>
      </c>
      <c r="J55" s="57">
        <v>0</v>
      </c>
      <c r="K55" s="58"/>
      <c r="L55" s="58">
        <v>1</v>
      </c>
      <c r="M55" s="58">
        <v>2</v>
      </c>
      <c r="N55" s="58">
        <v>3</v>
      </c>
      <c r="O55" s="58">
        <v>3</v>
      </c>
      <c r="P55" s="58">
        <v>4</v>
      </c>
      <c r="Q55" s="59"/>
      <c r="R55" s="58" t="s">
        <v>221</v>
      </c>
      <c r="S55" s="58" t="s">
        <v>219</v>
      </c>
      <c r="T55" s="58" t="s">
        <v>218</v>
      </c>
      <c r="U55" s="58"/>
      <c r="V55" s="58"/>
      <c r="W55" s="58"/>
      <c r="X55" s="58"/>
      <c r="Y55" s="59"/>
      <c r="Z55" s="59"/>
      <c r="AA55" s="59"/>
      <c r="AB55" s="59"/>
      <c r="AC55" s="60"/>
    </row>
    <row r="56" spans="1:29" x14ac:dyDescent="0.25">
      <c r="A56" s="23">
        <f>IF(Geotech!B54="","",Geotech!A54)</f>
        <v>142.65</v>
      </c>
      <c r="B56" s="23">
        <f>IF(Geotech!B54="","",Geotech!B54)</f>
        <v>144.78</v>
      </c>
      <c r="C56" s="53" t="str">
        <f ca="1">IF(A56="","",LOOKUP(MEDIAN(A56,B56),INDIRECT("Lithology!$A$4:$A$"&amp;COUNTA(Lithology!$C$4:$C$107)+3),INDIRECT("Lithology!$C$4:$C$"&amp;COUNTA(Lithology!$C$4:$C$107)+3)))</f>
        <v>GNST</v>
      </c>
      <c r="D56" s="54">
        <v>5</v>
      </c>
      <c r="E56" s="55">
        <v>17</v>
      </c>
      <c r="F56" s="55">
        <v>2</v>
      </c>
      <c r="G56" s="57">
        <v>1.5</v>
      </c>
      <c r="H56" s="56">
        <v>75</v>
      </c>
      <c r="I56" s="55">
        <v>28</v>
      </c>
      <c r="J56" s="57">
        <v>0</v>
      </c>
      <c r="K56" s="58"/>
      <c r="L56" s="58">
        <v>1</v>
      </c>
      <c r="M56" s="58"/>
      <c r="N56" s="58">
        <v>3</v>
      </c>
      <c r="O56" s="58">
        <v>3</v>
      </c>
      <c r="P56" s="58">
        <v>4</v>
      </c>
      <c r="Q56" s="59"/>
      <c r="R56" s="58" t="s">
        <v>221</v>
      </c>
      <c r="S56" s="58" t="s">
        <v>220</v>
      </c>
      <c r="T56" s="58" t="s">
        <v>220</v>
      </c>
      <c r="U56" s="58" t="s">
        <v>218</v>
      </c>
      <c r="V56" s="58" t="s">
        <v>217</v>
      </c>
      <c r="W56" s="58"/>
      <c r="X56" s="58"/>
      <c r="Y56" s="59"/>
      <c r="Z56" s="59"/>
      <c r="AA56" s="59"/>
      <c r="AB56" s="59"/>
      <c r="AC56" s="60"/>
    </row>
    <row r="57" spans="1:29" x14ac:dyDescent="0.25">
      <c r="A57" s="23">
        <f>IF(Geotech!B55="","",Geotech!A55)</f>
        <v>144.78</v>
      </c>
      <c r="B57" s="23">
        <f>IF(Geotech!B55="","",Geotech!B55)</f>
        <v>147.83000000000001</v>
      </c>
      <c r="C57" s="53" t="str">
        <f ca="1">IF(A57="","",LOOKUP(MEDIAN(A57,B57),INDIRECT("Lithology!$A$4:$A$"&amp;COUNTA(Lithology!$C$4:$C$107)+3),INDIRECT("Lithology!$C$4:$C$"&amp;COUNTA(Lithology!$C$4:$C$107)+3)))</f>
        <v>CSCH</v>
      </c>
      <c r="D57" s="54">
        <v>24</v>
      </c>
      <c r="E57" s="55">
        <v>35</v>
      </c>
      <c r="F57" s="55">
        <v>1</v>
      </c>
      <c r="G57" s="57">
        <v>1</v>
      </c>
      <c r="H57" s="56">
        <v>3</v>
      </c>
      <c r="I57" s="55">
        <v>0</v>
      </c>
      <c r="J57" s="57">
        <v>0</v>
      </c>
      <c r="K57" s="58"/>
      <c r="L57" s="58">
        <v>1</v>
      </c>
      <c r="M57" s="58"/>
      <c r="N57" s="58">
        <v>3</v>
      </c>
      <c r="O57" s="58">
        <v>1</v>
      </c>
      <c r="P57" s="58">
        <v>4</v>
      </c>
      <c r="Q57" s="59"/>
      <c r="R57" s="58" t="s">
        <v>215</v>
      </c>
      <c r="S57" s="58" t="s">
        <v>220</v>
      </c>
      <c r="T57" s="58" t="s">
        <v>217</v>
      </c>
      <c r="U57" s="58"/>
      <c r="V57" s="58"/>
      <c r="W57" s="58" t="s">
        <v>217</v>
      </c>
      <c r="X57" s="58"/>
      <c r="Y57" s="59"/>
      <c r="Z57" s="59"/>
      <c r="AA57" s="59"/>
      <c r="AB57" s="59"/>
      <c r="AC57" s="60"/>
    </row>
    <row r="58" spans="1:29" x14ac:dyDescent="0.25">
      <c r="A58" s="23">
        <f>IF(Geotech!B56="","",Geotech!A56)</f>
        <v>147.83000000000001</v>
      </c>
      <c r="B58" s="23">
        <f>IF(Geotech!B56="","",Geotech!B56)</f>
        <v>150.88</v>
      </c>
      <c r="C58" s="53" t="str">
        <f ca="1">IF(A58="","",LOOKUP(MEDIAN(A58,B58),INDIRECT("Lithology!$A$4:$A$"&amp;COUNTA(Lithology!$C$4:$C$107)+3),INDIRECT("Lithology!$C$4:$C$"&amp;COUNTA(Lithology!$C$4:$C$107)+3)))</f>
        <v>CSCH</v>
      </c>
      <c r="D58" s="54">
        <v>17</v>
      </c>
      <c r="E58" s="55">
        <v>30</v>
      </c>
      <c r="F58" s="55">
        <v>1</v>
      </c>
      <c r="G58" s="57">
        <v>1.5</v>
      </c>
      <c r="H58" s="56">
        <v>86</v>
      </c>
      <c r="I58" s="55">
        <v>0</v>
      </c>
      <c r="J58" s="57">
        <v>0</v>
      </c>
      <c r="K58" s="58"/>
      <c r="L58" s="58">
        <v>1</v>
      </c>
      <c r="M58" s="58">
        <v>1</v>
      </c>
      <c r="N58" s="58">
        <v>3</v>
      </c>
      <c r="O58" s="58">
        <v>1</v>
      </c>
      <c r="P58" s="58">
        <v>3</v>
      </c>
      <c r="Q58" s="59"/>
      <c r="R58" s="58" t="s">
        <v>215</v>
      </c>
      <c r="S58" s="58"/>
      <c r="T58" s="58" t="s">
        <v>218</v>
      </c>
      <c r="U58" s="58"/>
      <c r="V58" s="58"/>
      <c r="W58" s="58" t="s">
        <v>217</v>
      </c>
      <c r="X58" s="58"/>
      <c r="Y58" s="59"/>
      <c r="Z58" s="59"/>
      <c r="AA58" s="59"/>
      <c r="AB58" s="59"/>
      <c r="AC58" s="60"/>
    </row>
    <row r="59" spans="1:29" x14ac:dyDescent="0.25">
      <c r="A59" s="23">
        <f>IF(Geotech!B57="","",Geotech!A57)</f>
        <v>150.88</v>
      </c>
      <c r="B59" s="23">
        <f>IF(Geotech!B57="","",Geotech!B57)</f>
        <v>153.91999999999999</v>
      </c>
      <c r="C59" s="53" t="str">
        <f ca="1">IF(A59="","",LOOKUP(MEDIAN(A59,B59),INDIRECT("Lithology!$A$4:$A$"&amp;COUNTA(Lithology!$C$4:$C$107)+3),INDIRECT("Lithology!$C$4:$C$"&amp;COUNTA(Lithology!$C$4:$C$107)+3)))</f>
        <v>CSCH</v>
      </c>
      <c r="D59" s="54">
        <v>19</v>
      </c>
      <c r="E59" s="55">
        <v>38</v>
      </c>
      <c r="F59" s="55">
        <v>7</v>
      </c>
      <c r="G59" s="57">
        <v>7</v>
      </c>
      <c r="H59" s="56">
        <v>75</v>
      </c>
      <c r="I59" s="55">
        <v>0</v>
      </c>
      <c r="J59" s="57">
        <v>0</v>
      </c>
      <c r="K59" s="58"/>
      <c r="L59" s="58">
        <v>2</v>
      </c>
      <c r="M59" s="58"/>
      <c r="N59" s="58">
        <v>2</v>
      </c>
      <c r="O59" s="58">
        <v>1</v>
      </c>
      <c r="P59" s="58">
        <v>2</v>
      </c>
      <c r="Q59" s="59"/>
      <c r="R59" s="58" t="s">
        <v>215</v>
      </c>
      <c r="S59" s="58"/>
      <c r="T59" s="58" t="s">
        <v>216</v>
      </c>
      <c r="U59" s="58"/>
      <c r="V59" s="58"/>
      <c r="W59" s="58" t="s">
        <v>217</v>
      </c>
      <c r="X59" s="58" t="s">
        <v>217</v>
      </c>
      <c r="Y59" s="59"/>
      <c r="Z59" s="59"/>
      <c r="AA59" s="59"/>
      <c r="AB59" s="59"/>
      <c r="AC59" s="60" t="s">
        <v>520</v>
      </c>
    </row>
    <row r="60" spans="1:29" x14ac:dyDescent="0.25">
      <c r="A60" s="23">
        <f>IF(Geotech!B58="","",Geotech!A58)</f>
        <v>153.91999999999999</v>
      </c>
      <c r="B60" s="23">
        <f>IF(Geotech!B58="","",Geotech!B58)</f>
        <v>156.06</v>
      </c>
      <c r="C60" s="53" t="str">
        <f ca="1">IF(A60="","",LOOKUP(MEDIAN(A60,B60),INDIRECT("Lithology!$A$4:$A$"&amp;COUNTA(Lithology!$C$4:$C$107)+3),INDIRECT("Lithology!$C$4:$C$"&amp;COUNTA(Lithology!$C$4:$C$107)+3)))</f>
        <v>CSCH</v>
      </c>
      <c r="D60" s="54">
        <v>5</v>
      </c>
      <c r="E60" s="55">
        <v>4</v>
      </c>
      <c r="F60" s="55">
        <v>3</v>
      </c>
      <c r="G60" s="57">
        <v>6.5</v>
      </c>
      <c r="H60" s="56">
        <v>15</v>
      </c>
      <c r="I60" s="55">
        <v>0</v>
      </c>
      <c r="J60" s="57">
        <v>0</v>
      </c>
      <c r="K60" s="58"/>
      <c r="L60" s="58">
        <v>4</v>
      </c>
      <c r="M60" s="58"/>
      <c r="N60" s="58">
        <v>3</v>
      </c>
      <c r="O60" s="58">
        <v>2</v>
      </c>
      <c r="P60" s="58">
        <v>4</v>
      </c>
      <c r="Q60" s="59"/>
      <c r="R60" s="58" t="s">
        <v>219</v>
      </c>
      <c r="S60" s="58"/>
      <c r="T60" s="58" t="s">
        <v>217</v>
      </c>
      <c r="U60" s="58"/>
      <c r="V60" s="58"/>
      <c r="W60" s="58" t="s">
        <v>217</v>
      </c>
      <c r="X60" s="58"/>
      <c r="Y60" s="59"/>
      <c r="Z60" s="59"/>
      <c r="AA60" s="59"/>
      <c r="AB60" s="59"/>
      <c r="AC60" s="60"/>
    </row>
    <row r="61" spans="1:29" x14ac:dyDescent="0.25">
      <c r="A61" s="23">
        <f>IF(Geotech!B59="","",Geotech!A59)</f>
        <v>156.06</v>
      </c>
      <c r="B61" s="23">
        <f>IF(Geotech!B59="","",Geotech!B59)</f>
        <v>157.88999999999999</v>
      </c>
      <c r="C61" s="53" t="str">
        <f ca="1">IF(A61="","",LOOKUP(MEDIAN(A61,B61),INDIRECT("Lithology!$A$4:$A$"&amp;COUNTA(Lithology!$C$4:$C$107)+3),INDIRECT("Lithology!$C$4:$C$"&amp;COUNTA(Lithology!$C$4:$C$107)+3)))</f>
        <v>CSCH</v>
      </c>
      <c r="D61" s="54">
        <v>8</v>
      </c>
      <c r="E61" s="55">
        <v>21</v>
      </c>
      <c r="F61" s="55">
        <v>0</v>
      </c>
      <c r="G61" s="57">
        <v>0</v>
      </c>
      <c r="H61" s="56">
        <v>20</v>
      </c>
      <c r="I61" s="55">
        <v>0</v>
      </c>
      <c r="J61" s="57">
        <v>0</v>
      </c>
      <c r="K61" s="58"/>
      <c r="L61" s="58">
        <v>2</v>
      </c>
      <c r="M61" s="58">
        <v>1</v>
      </c>
      <c r="N61" s="58">
        <v>1</v>
      </c>
      <c r="O61" s="58"/>
      <c r="P61" s="58">
        <v>2</v>
      </c>
      <c r="Q61" s="59"/>
      <c r="R61" s="58" t="s">
        <v>215</v>
      </c>
      <c r="S61" s="58"/>
      <c r="T61" s="58"/>
      <c r="U61" s="58"/>
      <c r="V61" s="58"/>
      <c r="W61" s="58"/>
      <c r="X61" s="58"/>
      <c r="Y61" s="59"/>
      <c r="Z61" s="59"/>
      <c r="AA61" s="59"/>
      <c r="AB61" s="59"/>
      <c r="AC61" s="60"/>
    </row>
    <row r="62" spans="1:29" x14ac:dyDescent="0.25">
      <c r="A62" s="23">
        <f>IF(Geotech!B60="","",Geotech!A60)</f>
        <v>157.88999999999999</v>
      </c>
      <c r="B62" s="23">
        <f>IF(Geotech!B60="","",Geotech!B60)</f>
        <v>160.93</v>
      </c>
      <c r="C62" s="53" t="str">
        <f ca="1">IF(A62="","",LOOKUP(MEDIAN(A62,B62),INDIRECT("Lithology!$A$4:$A$"&amp;COUNTA(Lithology!$C$4:$C$107)+3),INDIRECT("Lithology!$C$4:$C$"&amp;COUNTA(Lithology!$C$4:$C$107)+3)))</f>
        <v>CSCH</v>
      </c>
      <c r="D62" s="54">
        <v>24</v>
      </c>
      <c r="E62" s="55">
        <v>29</v>
      </c>
      <c r="F62" s="55">
        <v>3</v>
      </c>
      <c r="G62" s="57">
        <v>4</v>
      </c>
      <c r="H62" s="56">
        <v>23</v>
      </c>
      <c r="I62" s="55">
        <v>0</v>
      </c>
      <c r="J62" s="57">
        <v>0</v>
      </c>
      <c r="K62" s="58"/>
      <c r="L62" s="58">
        <v>2</v>
      </c>
      <c r="M62" s="58"/>
      <c r="N62" s="58">
        <v>2</v>
      </c>
      <c r="O62" s="58">
        <v>1</v>
      </c>
      <c r="P62" s="58">
        <v>2</v>
      </c>
      <c r="Q62" s="59"/>
      <c r="R62" s="58" t="s">
        <v>221</v>
      </c>
      <c r="S62" s="58"/>
      <c r="T62" s="58"/>
      <c r="U62" s="58"/>
      <c r="V62" s="58"/>
      <c r="W62" s="58" t="s">
        <v>217</v>
      </c>
      <c r="X62" s="58"/>
      <c r="Y62" s="59"/>
      <c r="Z62" s="59"/>
      <c r="AA62" s="59"/>
      <c r="AB62" s="59"/>
      <c r="AC62" s="60"/>
    </row>
    <row r="63" spans="1:29" x14ac:dyDescent="0.25">
      <c r="A63" s="23">
        <f>IF(Geotech!B61="","",Geotech!A61)</f>
        <v>160.93</v>
      </c>
      <c r="B63" s="23">
        <f>IF(Geotech!B61="","",Geotech!B61)</f>
        <v>162.46</v>
      </c>
      <c r="C63" s="53" t="str">
        <f ca="1">IF(A63="","",LOOKUP(MEDIAN(A63,B63),INDIRECT("Lithology!$A$4:$A$"&amp;COUNTA(Lithology!$C$4:$C$107)+3),INDIRECT("Lithology!$C$4:$C$"&amp;COUNTA(Lithology!$C$4:$C$107)+3)))</f>
        <v>CSCH</v>
      </c>
      <c r="D63" s="54">
        <v>12</v>
      </c>
      <c r="E63" s="55">
        <v>14</v>
      </c>
      <c r="F63" s="55">
        <v>0</v>
      </c>
      <c r="G63" s="57">
        <v>0</v>
      </c>
      <c r="H63" s="56">
        <v>6</v>
      </c>
      <c r="I63" s="55">
        <v>0</v>
      </c>
      <c r="J63" s="57">
        <v>0</v>
      </c>
      <c r="K63" s="58"/>
      <c r="L63" s="58">
        <v>2</v>
      </c>
      <c r="M63" s="58">
        <v>1</v>
      </c>
      <c r="N63" s="58">
        <v>2</v>
      </c>
      <c r="O63" s="58">
        <v>1</v>
      </c>
      <c r="P63" s="58">
        <v>2</v>
      </c>
      <c r="Q63" s="59"/>
      <c r="R63" s="58" t="s">
        <v>215</v>
      </c>
      <c r="S63" s="58"/>
      <c r="T63" s="58"/>
      <c r="U63" s="58"/>
      <c r="V63" s="58"/>
      <c r="W63" s="58"/>
      <c r="X63" s="58"/>
      <c r="Y63" s="59"/>
      <c r="Z63" s="59"/>
      <c r="AA63" s="59"/>
      <c r="AB63" s="59"/>
      <c r="AC63" s="60"/>
    </row>
    <row r="64" spans="1:29" x14ac:dyDescent="0.25">
      <c r="A64" s="23">
        <f>IF(Geotech!B62="","",Geotech!A62)</f>
        <v>162.46</v>
      </c>
      <c r="B64" s="23">
        <f>IF(Geotech!B62="","",Geotech!B62)</f>
        <v>164.59</v>
      </c>
      <c r="C64" s="53" t="str">
        <f ca="1">IF(A64="","",LOOKUP(MEDIAN(A64,B64),INDIRECT("Lithology!$A$4:$A$"&amp;COUNTA(Lithology!$C$4:$C$107)+3),INDIRECT("Lithology!$C$4:$C$"&amp;COUNTA(Lithology!$C$4:$C$107)+3)))</f>
        <v>CSCH</v>
      </c>
      <c r="D64" s="54">
        <v>11</v>
      </c>
      <c r="E64" s="55">
        <v>13</v>
      </c>
      <c r="F64" s="55">
        <v>4</v>
      </c>
      <c r="G64" s="57">
        <v>14</v>
      </c>
      <c r="H64" s="56">
        <v>0</v>
      </c>
      <c r="I64" s="55">
        <v>0</v>
      </c>
      <c r="J64" s="57">
        <v>0</v>
      </c>
      <c r="K64" s="58"/>
      <c r="L64" s="58">
        <v>2</v>
      </c>
      <c r="M64" s="58">
        <v>1</v>
      </c>
      <c r="N64" s="58">
        <v>2</v>
      </c>
      <c r="O64" s="58">
        <v>1</v>
      </c>
      <c r="P64" s="58">
        <v>2</v>
      </c>
      <c r="Q64" s="59"/>
      <c r="R64" s="58" t="s">
        <v>216</v>
      </c>
      <c r="S64" s="58" t="s">
        <v>220</v>
      </c>
      <c r="T64" s="58" t="s">
        <v>220</v>
      </c>
      <c r="U64" s="58"/>
      <c r="V64" s="58"/>
      <c r="W64" s="58" t="s">
        <v>220</v>
      </c>
      <c r="X64" s="58"/>
      <c r="Y64" s="59"/>
      <c r="Z64" s="59"/>
      <c r="AA64" s="59"/>
      <c r="AB64" s="59"/>
      <c r="AC64" s="60" t="s">
        <v>521</v>
      </c>
    </row>
    <row r="65" spans="1:29" x14ac:dyDescent="0.25">
      <c r="A65" s="23">
        <f>IF(Geotech!B63="","",Geotech!A63)</f>
        <v>164.59</v>
      </c>
      <c r="B65" s="23">
        <f>IF(Geotech!B63="","",Geotech!B63)</f>
        <v>166.12</v>
      </c>
      <c r="C65" s="53" t="str">
        <f ca="1">IF(A65="","",LOOKUP(MEDIAN(A65,B65),INDIRECT("Lithology!$A$4:$A$"&amp;COUNTA(Lithology!$C$4:$C$107)+3),INDIRECT("Lithology!$C$4:$C$"&amp;COUNTA(Lithology!$C$4:$C$107)+3)))</f>
        <v>CSCH</v>
      </c>
      <c r="D65" s="54">
        <v>15</v>
      </c>
      <c r="E65" s="55">
        <v>18</v>
      </c>
      <c r="F65" s="55">
        <v>0</v>
      </c>
      <c r="G65" s="57">
        <v>0</v>
      </c>
      <c r="H65" s="56">
        <v>28</v>
      </c>
      <c r="I65" s="55">
        <v>0</v>
      </c>
      <c r="J65" s="57">
        <v>0</v>
      </c>
      <c r="K65" s="58"/>
      <c r="L65" s="58">
        <v>2</v>
      </c>
      <c r="M65" s="58"/>
      <c r="N65" s="58">
        <v>2</v>
      </c>
      <c r="O65" s="58">
        <v>1</v>
      </c>
      <c r="P65" s="58">
        <v>2</v>
      </c>
      <c r="Q65" s="59"/>
      <c r="R65" s="58" t="s">
        <v>215</v>
      </c>
      <c r="S65" s="58"/>
      <c r="T65" s="58"/>
      <c r="U65" s="58"/>
      <c r="V65" s="58"/>
      <c r="W65" s="58"/>
      <c r="X65" s="58"/>
      <c r="Y65" s="59"/>
      <c r="Z65" s="59"/>
      <c r="AA65" s="59"/>
      <c r="AB65" s="59"/>
      <c r="AC65" s="60"/>
    </row>
    <row r="66" spans="1:29" x14ac:dyDescent="0.25">
      <c r="A66" s="23">
        <f>IF(Geotech!B64="","",Geotech!A64)</f>
        <v>166.12</v>
      </c>
      <c r="B66" s="23">
        <f>IF(Geotech!B64="","",Geotech!B64)</f>
        <v>169.16</v>
      </c>
      <c r="C66" s="53" t="str">
        <f ca="1">IF(A66="","",LOOKUP(MEDIAN(A66,B66),INDIRECT("Lithology!$A$4:$A$"&amp;COUNTA(Lithology!$C$4:$C$107)+3),INDIRECT("Lithology!$C$4:$C$"&amp;COUNTA(Lithology!$C$4:$C$107)+3)))</f>
        <v>CSCH</v>
      </c>
      <c r="D66" s="54">
        <v>20</v>
      </c>
      <c r="E66" s="55">
        <v>39</v>
      </c>
      <c r="F66" s="55">
        <v>1</v>
      </c>
      <c r="G66" s="57">
        <v>18</v>
      </c>
      <c r="H66" s="56">
        <v>74</v>
      </c>
      <c r="I66" s="55">
        <v>0</v>
      </c>
      <c r="J66" s="57">
        <v>0</v>
      </c>
      <c r="K66" s="58"/>
      <c r="L66" s="58">
        <v>2</v>
      </c>
      <c r="M66" s="58">
        <v>1</v>
      </c>
      <c r="N66" s="58">
        <v>2</v>
      </c>
      <c r="O66" s="58">
        <v>1</v>
      </c>
      <c r="P66" s="58">
        <v>2</v>
      </c>
      <c r="Q66" s="59"/>
      <c r="R66" s="58" t="s">
        <v>215</v>
      </c>
      <c r="S66" s="58"/>
      <c r="T66" s="58" t="s">
        <v>220</v>
      </c>
      <c r="U66" s="58"/>
      <c r="V66" s="58"/>
      <c r="W66" s="58"/>
      <c r="X66" s="58"/>
      <c r="Y66" s="59"/>
      <c r="Z66" s="59"/>
      <c r="AA66" s="59"/>
      <c r="AB66" s="59"/>
      <c r="AC66" s="60"/>
    </row>
    <row r="67" spans="1:29" x14ac:dyDescent="0.25">
      <c r="A67" s="23">
        <f>IF(Geotech!B65="","",Geotech!A65)</f>
        <v>169.16</v>
      </c>
      <c r="B67" s="23">
        <f>IF(Geotech!B65="","",Geotech!B65)</f>
        <v>172.21</v>
      </c>
      <c r="C67" s="53" t="str">
        <f ca="1">IF(A67="","",LOOKUP(MEDIAN(A67,B67),INDIRECT("Lithology!$A$4:$A$"&amp;COUNTA(Lithology!$C$4:$C$107)+3),INDIRECT("Lithology!$C$4:$C$"&amp;COUNTA(Lithology!$C$4:$C$107)+3)))</f>
        <v>CSCH</v>
      </c>
      <c r="D67" s="56">
        <v>19</v>
      </c>
      <c r="E67" s="55">
        <v>30</v>
      </c>
      <c r="F67" s="55">
        <v>3</v>
      </c>
      <c r="G67" s="57">
        <v>5</v>
      </c>
      <c r="H67" s="56">
        <v>62</v>
      </c>
      <c r="I67" s="55">
        <v>17</v>
      </c>
      <c r="J67" s="57">
        <v>0</v>
      </c>
      <c r="K67" s="58"/>
      <c r="L67" s="58">
        <v>2</v>
      </c>
      <c r="M67" s="58"/>
      <c r="N67" s="58">
        <v>2</v>
      </c>
      <c r="O67" s="58">
        <v>1</v>
      </c>
      <c r="P67" s="58">
        <v>2</v>
      </c>
      <c r="Q67" s="59"/>
      <c r="R67" s="58" t="s">
        <v>221</v>
      </c>
      <c r="S67" s="58"/>
      <c r="T67" s="58" t="s">
        <v>217</v>
      </c>
      <c r="U67" s="58" t="s">
        <v>217</v>
      </c>
      <c r="V67" s="58"/>
      <c r="W67" s="58" t="s">
        <v>217</v>
      </c>
      <c r="X67" s="58"/>
      <c r="Y67" s="59"/>
      <c r="Z67" s="59"/>
      <c r="AA67" s="59"/>
      <c r="AB67" s="59"/>
      <c r="AC67" s="60"/>
    </row>
    <row r="68" spans="1:29" x14ac:dyDescent="0.25">
      <c r="A68" s="23">
        <f>IF(Geotech!B66="","",Geotech!A66)</f>
        <v>172.21</v>
      </c>
      <c r="B68" s="23">
        <f>IF(Geotech!B66="","",Geotech!B66)</f>
        <v>175.26</v>
      </c>
      <c r="C68" s="53" t="str">
        <f ca="1">IF(A68="","",LOOKUP(MEDIAN(A68,B68),INDIRECT("Lithology!$A$4:$A$"&amp;COUNTA(Lithology!$C$4:$C$107)+3),INDIRECT("Lithology!$C$4:$C$"&amp;COUNTA(Lithology!$C$4:$C$107)+3)))</f>
        <v>GNST</v>
      </c>
      <c r="D68" s="54">
        <v>6</v>
      </c>
      <c r="E68" s="55">
        <v>10</v>
      </c>
      <c r="F68" s="55">
        <v>4</v>
      </c>
      <c r="G68" s="57">
        <v>11</v>
      </c>
      <c r="H68" s="56">
        <v>155</v>
      </c>
      <c r="I68" s="55">
        <v>18</v>
      </c>
      <c r="J68" s="57">
        <v>0</v>
      </c>
      <c r="K68" s="58"/>
      <c r="L68" s="58"/>
      <c r="M68" s="58"/>
      <c r="N68" s="58">
        <v>3</v>
      </c>
      <c r="O68" s="58">
        <v>3</v>
      </c>
      <c r="P68" s="58">
        <v>4</v>
      </c>
      <c r="Q68" s="59"/>
      <c r="R68" s="58" t="s">
        <v>221</v>
      </c>
      <c r="S68" s="58"/>
      <c r="T68" s="58" t="s">
        <v>217</v>
      </c>
      <c r="U68" s="58"/>
      <c r="V68" s="58"/>
      <c r="W68" s="58" t="s">
        <v>217</v>
      </c>
      <c r="X68" s="58"/>
      <c r="Y68" s="59"/>
      <c r="Z68" s="59"/>
      <c r="AA68" s="59"/>
      <c r="AB68" s="59"/>
      <c r="AC68" s="60"/>
    </row>
    <row r="69" spans="1:29" x14ac:dyDescent="0.25">
      <c r="A69" s="23">
        <f>IF(Geotech!B67="","",Geotech!A67)</f>
        <v>175.26</v>
      </c>
      <c r="B69" s="23">
        <f>IF(Geotech!B67="","",Geotech!B67)</f>
        <v>178.31</v>
      </c>
      <c r="C69" s="53" t="str">
        <f ca="1">IF(A69="","",LOOKUP(MEDIAN(A69,B69),INDIRECT("Lithology!$A$4:$A$"&amp;COUNTA(Lithology!$C$4:$C$107)+3),INDIRECT("Lithology!$C$4:$C$"&amp;COUNTA(Lithology!$C$4:$C$107)+3)))</f>
        <v>GNST</v>
      </c>
      <c r="D69" s="54">
        <v>2</v>
      </c>
      <c r="E69" s="55">
        <v>0.5</v>
      </c>
      <c r="F69" s="55">
        <v>3</v>
      </c>
      <c r="G69" s="57">
        <v>3.5</v>
      </c>
      <c r="H69" s="56">
        <v>118</v>
      </c>
      <c r="I69" s="55">
        <v>15</v>
      </c>
      <c r="J69" s="57">
        <v>0</v>
      </c>
      <c r="K69" s="58"/>
      <c r="L69" s="58">
        <v>1</v>
      </c>
      <c r="M69" s="58"/>
      <c r="N69" s="58">
        <v>3</v>
      </c>
      <c r="O69" s="58">
        <v>4</v>
      </c>
      <c r="P69" s="58">
        <v>4</v>
      </c>
      <c r="Q69" s="59"/>
      <c r="R69" s="58" t="s">
        <v>219</v>
      </c>
      <c r="S69" s="58" t="s">
        <v>219</v>
      </c>
      <c r="T69" s="58" t="s">
        <v>220</v>
      </c>
      <c r="U69" s="58"/>
      <c r="V69" s="58"/>
      <c r="W69" s="58"/>
      <c r="X69" s="58"/>
      <c r="Y69" s="59"/>
      <c r="Z69" s="59"/>
      <c r="AA69" s="59"/>
      <c r="AB69" s="59"/>
      <c r="AC69" s="60"/>
    </row>
    <row r="70" spans="1:29" x14ac:dyDescent="0.25">
      <c r="A70" s="23">
        <f>IF(Geotech!B68="","",Geotech!A68)</f>
        <v>178.31</v>
      </c>
      <c r="B70" s="23">
        <f>IF(Geotech!B68="","",Geotech!B68)</f>
        <v>179.83</v>
      </c>
      <c r="C70" s="53" t="str">
        <f ca="1">IF(A70="","",LOOKUP(MEDIAN(A70,B70),INDIRECT("Lithology!$A$4:$A$"&amp;COUNTA(Lithology!$C$4:$C$107)+3),INDIRECT("Lithology!$C$4:$C$"&amp;COUNTA(Lithology!$C$4:$C$107)+3)))</f>
        <v>GNST</v>
      </c>
      <c r="D70" s="54">
        <v>0</v>
      </c>
      <c r="E70" s="55">
        <v>0</v>
      </c>
      <c r="F70" s="55">
        <v>0</v>
      </c>
      <c r="G70" s="57">
        <v>0</v>
      </c>
      <c r="H70" s="56">
        <v>14</v>
      </c>
      <c r="I70" s="55">
        <v>116</v>
      </c>
      <c r="J70" s="57">
        <v>0</v>
      </c>
      <c r="K70" s="58"/>
      <c r="L70" s="58">
        <v>2</v>
      </c>
      <c r="M70" s="58"/>
      <c r="N70" s="58">
        <v>3</v>
      </c>
      <c r="O70" s="58">
        <v>3</v>
      </c>
      <c r="P70" s="58">
        <v>4</v>
      </c>
      <c r="Q70" s="59"/>
      <c r="R70" s="58" t="s">
        <v>219</v>
      </c>
      <c r="S70" s="58"/>
      <c r="T70" s="58"/>
      <c r="U70" s="58"/>
      <c r="V70" s="58"/>
      <c r="W70" s="58"/>
      <c r="X70" s="58"/>
      <c r="Y70" s="59"/>
      <c r="Z70" s="59"/>
      <c r="AA70" s="59"/>
      <c r="AB70" s="59"/>
      <c r="AC70" s="60"/>
    </row>
    <row r="71" spans="1:29" x14ac:dyDescent="0.25">
      <c r="A71" s="23">
        <f>IF(Geotech!B69="","",Geotech!A69)</f>
        <v>179.83</v>
      </c>
      <c r="B71" s="23">
        <f>IF(Geotech!B69="","",Geotech!B69)</f>
        <v>182.88</v>
      </c>
      <c r="C71" s="53" t="str">
        <f ca="1">IF(A71="","",LOOKUP(MEDIAN(A71,B71),INDIRECT("Lithology!$A$4:$A$"&amp;COUNTA(Lithology!$C$4:$C$107)+3),INDIRECT("Lithology!$C$4:$C$"&amp;COUNTA(Lithology!$C$4:$C$107)+3)))</f>
        <v>CSCH</v>
      </c>
      <c r="D71" s="54">
        <v>13</v>
      </c>
      <c r="E71" s="55">
        <v>35</v>
      </c>
      <c r="F71" s="55">
        <v>2</v>
      </c>
      <c r="G71" s="57">
        <v>6.5</v>
      </c>
      <c r="H71" s="56">
        <v>68</v>
      </c>
      <c r="I71" s="55">
        <v>35</v>
      </c>
      <c r="J71" s="57">
        <v>0</v>
      </c>
      <c r="K71" s="58"/>
      <c r="L71" s="58">
        <v>3</v>
      </c>
      <c r="M71" s="58">
        <v>1</v>
      </c>
      <c r="N71" s="58">
        <v>3</v>
      </c>
      <c r="O71" s="58">
        <v>1</v>
      </c>
      <c r="P71" s="58">
        <v>4</v>
      </c>
      <c r="Q71" s="59"/>
      <c r="R71" s="58" t="s">
        <v>215</v>
      </c>
      <c r="S71" s="58" t="s">
        <v>217</v>
      </c>
      <c r="T71" s="58" t="s">
        <v>217</v>
      </c>
      <c r="U71" s="58"/>
      <c r="V71" s="58"/>
      <c r="W71" s="58" t="s">
        <v>217</v>
      </c>
      <c r="X71" s="58"/>
      <c r="Y71" s="59"/>
      <c r="Z71" s="59"/>
      <c r="AA71" s="59"/>
      <c r="AB71" s="59"/>
      <c r="AC71" s="60"/>
    </row>
    <row r="72" spans="1:29" x14ac:dyDescent="0.25">
      <c r="A72" s="23">
        <f>IF(Geotech!B70="","",Geotech!A70)</f>
        <v>182.88</v>
      </c>
      <c r="B72" s="23">
        <f>IF(Geotech!B70="","",Geotech!B70)</f>
        <v>185.93</v>
      </c>
      <c r="C72" s="53" t="str">
        <f ca="1">IF(A72="","",LOOKUP(MEDIAN(A72,B72),INDIRECT("Lithology!$A$4:$A$"&amp;COUNTA(Lithology!$C$4:$C$107)+3),INDIRECT("Lithology!$C$4:$C$"&amp;COUNTA(Lithology!$C$4:$C$107)+3)))</f>
        <v>CSCH</v>
      </c>
      <c r="D72" s="54">
        <v>12</v>
      </c>
      <c r="E72" s="55">
        <v>23</v>
      </c>
      <c r="F72" s="55">
        <v>4</v>
      </c>
      <c r="G72" s="57">
        <v>12.5</v>
      </c>
      <c r="H72" s="56">
        <v>68</v>
      </c>
      <c r="I72" s="55">
        <v>36</v>
      </c>
      <c r="J72" s="57">
        <v>0</v>
      </c>
      <c r="K72" s="58"/>
      <c r="L72" s="58">
        <v>1</v>
      </c>
      <c r="M72" s="58">
        <v>1</v>
      </c>
      <c r="N72" s="58">
        <v>3</v>
      </c>
      <c r="O72" s="58">
        <v>1</v>
      </c>
      <c r="P72" s="58">
        <v>4</v>
      </c>
      <c r="Q72" s="59"/>
      <c r="R72" s="58" t="s">
        <v>215</v>
      </c>
      <c r="S72" s="58"/>
      <c r="T72" s="58" t="s">
        <v>217</v>
      </c>
      <c r="U72" s="58"/>
      <c r="V72" s="58"/>
      <c r="W72" s="58" t="s">
        <v>217</v>
      </c>
      <c r="X72" s="58"/>
      <c r="Y72" s="59"/>
      <c r="Z72" s="59"/>
      <c r="AA72" s="59"/>
      <c r="AB72" s="59"/>
      <c r="AC72" s="60"/>
    </row>
    <row r="73" spans="1:29" x14ac:dyDescent="0.25">
      <c r="A73" s="23">
        <f>IF(Geotech!B71="","",Geotech!A71)</f>
        <v>185.93</v>
      </c>
      <c r="B73" s="23">
        <f>IF(Geotech!B71="","",Geotech!B71)</f>
        <v>188.98</v>
      </c>
      <c r="C73" s="53" t="str">
        <f ca="1">IF(A73="","",LOOKUP(MEDIAN(A73,B73),INDIRECT("Lithology!$A$4:$A$"&amp;COUNTA(Lithology!$C$4:$C$107)+3),INDIRECT("Lithology!$C$4:$C$"&amp;COUNTA(Lithology!$C$4:$C$107)+3)))</f>
        <v>CSCH</v>
      </c>
      <c r="D73" s="54">
        <v>16</v>
      </c>
      <c r="E73" s="55">
        <v>31</v>
      </c>
      <c r="F73" s="55">
        <v>4</v>
      </c>
      <c r="G73" s="57">
        <v>21</v>
      </c>
      <c r="H73" s="56">
        <v>102</v>
      </c>
      <c r="I73" s="55">
        <v>70</v>
      </c>
      <c r="J73" s="57">
        <v>0</v>
      </c>
      <c r="K73" s="58"/>
      <c r="L73" s="58">
        <v>1</v>
      </c>
      <c r="M73" s="58"/>
      <c r="N73" s="58">
        <v>4</v>
      </c>
      <c r="O73" s="58">
        <v>1</v>
      </c>
      <c r="P73" s="58">
        <v>4</v>
      </c>
      <c r="Q73" s="59"/>
      <c r="R73" s="58" t="s">
        <v>221</v>
      </c>
      <c r="S73" s="58" t="s">
        <v>216</v>
      </c>
      <c r="T73" s="58" t="s">
        <v>216</v>
      </c>
      <c r="U73" s="58"/>
      <c r="V73" s="58" t="s">
        <v>216</v>
      </c>
      <c r="W73" s="58" t="s">
        <v>217</v>
      </c>
      <c r="X73" s="58"/>
      <c r="Y73" s="59"/>
      <c r="Z73" s="59"/>
      <c r="AA73" s="59"/>
      <c r="AB73" s="59"/>
      <c r="AC73" s="60"/>
    </row>
    <row r="74" spans="1:29" x14ac:dyDescent="0.25">
      <c r="A74" s="23">
        <f>IF(Geotech!B72="","",Geotech!A72)</f>
        <v>188.98</v>
      </c>
      <c r="B74" s="23">
        <f>IF(Geotech!B72="","",Geotech!B72)</f>
        <v>192.02</v>
      </c>
      <c r="C74" s="53" t="str">
        <f ca="1">IF(A74="","",LOOKUP(MEDIAN(A74,B74),INDIRECT("Lithology!$A$4:$A$"&amp;COUNTA(Lithology!$C$4:$C$107)+3),INDIRECT("Lithology!$C$4:$C$"&amp;COUNTA(Lithology!$C$4:$C$107)+3)))</f>
        <v>CSCH</v>
      </c>
      <c r="D74" s="54">
        <v>10</v>
      </c>
      <c r="E74" s="55">
        <v>14</v>
      </c>
      <c r="F74" s="55">
        <v>5</v>
      </c>
      <c r="G74" s="57">
        <v>21</v>
      </c>
      <c r="H74" s="56">
        <v>54</v>
      </c>
      <c r="I74" s="55">
        <v>77</v>
      </c>
      <c r="J74" s="57">
        <v>0</v>
      </c>
      <c r="K74" s="58"/>
      <c r="L74" s="58">
        <v>1</v>
      </c>
      <c r="M74" s="58">
        <v>2</v>
      </c>
      <c r="N74" s="58">
        <v>3</v>
      </c>
      <c r="O74" s="58">
        <v>1</v>
      </c>
      <c r="P74" s="58">
        <v>3</v>
      </c>
      <c r="Q74" s="59"/>
      <c r="R74" s="58" t="s">
        <v>221</v>
      </c>
      <c r="S74" s="58" t="s">
        <v>217</v>
      </c>
      <c r="T74" s="58" t="s">
        <v>216</v>
      </c>
      <c r="U74" s="58" t="s">
        <v>219</v>
      </c>
      <c r="V74" s="58" t="s">
        <v>217</v>
      </c>
      <c r="W74" s="58" t="s">
        <v>217</v>
      </c>
      <c r="X74" s="58"/>
      <c r="Y74" s="59"/>
      <c r="Z74" s="59"/>
      <c r="AA74" s="59"/>
      <c r="AB74" s="59"/>
      <c r="AC74" s="60"/>
    </row>
    <row r="75" spans="1:29" x14ac:dyDescent="0.25">
      <c r="A75" s="23">
        <f>IF(Geotech!B73="","",Geotech!A73)</f>
        <v>192.02</v>
      </c>
      <c r="B75" s="23">
        <f>IF(Geotech!B73="","",Geotech!B73)</f>
        <v>195.07</v>
      </c>
      <c r="C75" s="53" t="str">
        <f ca="1">IF(A75="","",LOOKUP(MEDIAN(A75,B75),INDIRECT("Lithology!$A$4:$A$"&amp;COUNTA(Lithology!$C$4:$C$107)+3),INDIRECT("Lithology!$C$4:$C$"&amp;COUNTA(Lithology!$C$4:$C$107)+3)))</f>
        <v>CSCH</v>
      </c>
      <c r="D75" s="54">
        <v>19</v>
      </c>
      <c r="E75" s="55">
        <v>29</v>
      </c>
      <c r="F75" s="55">
        <v>2</v>
      </c>
      <c r="G75" s="57">
        <v>4</v>
      </c>
      <c r="H75" s="56">
        <v>11</v>
      </c>
      <c r="I75" s="55">
        <v>0</v>
      </c>
      <c r="J75" s="57">
        <v>0</v>
      </c>
      <c r="K75" s="58"/>
      <c r="L75" s="58">
        <v>1</v>
      </c>
      <c r="M75" s="58">
        <v>2</v>
      </c>
      <c r="N75" s="58">
        <v>4</v>
      </c>
      <c r="O75" s="58">
        <v>1</v>
      </c>
      <c r="P75" s="58">
        <v>4</v>
      </c>
      <c r="Q75" s="59"/>
      <c r="R75" s="58" t="s">
        <v>221</v>
      </c>
      <c r="S75" s="58"/>
      <c r="T75" s="58" t="s">
        <v>216</v>
      </c>
      <c r="U75" s="58"/>
      <c r="V75" s="58" t="s">
        <v>217</v>
      </c>
      <c r="W75" s="58" t="s">
        <v>217</v>
      </c>
      <c r="X75" s="58"/>
      <c r="Y75" s="59"/>
      <c r="Z75" s="59"/>
      <c r="AA75" s="59"/>
      <c r="AB75" s="59" t="s">
        <v>192</v>
      </c>
      <c r="AC75" s="60"/>
    </row>
    <row r="76" spans="1:29" x14ac:dyDescent="0.25">
      <c r="A76" s="23">
        <f>IF(Geotech!B74="","",Geotech!A74)</f>
        <v>195.07</v>
      </c>
      <c r="B76" s="23">
        <f>IF(Geotech!B74="","",Geotech!B74)</f>
        <v>198.12</v>
      </c>
      <c r="C76" s="53" t="str">
        <f ca="1">IF(A76="","",LOOKUP(MEDIAN(A76,B76),INDIRECT("Lithology!$A$4:$A$"&amp;COUNTA(Lithology!$C$4:$C$107)+3),INDIRECT("Lithology!$C$4:$C$"&amp;COUNTA(Lithology!$C$4:$C$107)+3)))</f>
        <v>CSCH</v>
      </c>
      <c r="D76" s="54">
        <v>18</v>
      </c>
      <c r="E76" s="55">
        <v>24</v>
      </c>
      <c r="F76" s="55">
        <v>2</v>
      </c>
      <c r="G76" s="57">
        <v>13</v>
      </c>
      <c r="H76" s="56">
        <v>20</v>
      </c>
      <c r="I76" s="55">
        <v>12</v>
      </c>
      <c r="J76" s="57">
        <v>0</v>
      </c>
      <c r="K76" s="58"/>
      <c r="L76" s="58">
        <v>1</v>
      </c>
      <c r="M76" s="58">
        <v>1</v>
      </c>
      <c r="N76" s="58">
        <v>4</v>
      </c>
      <c r="O76" s="58"/>
      <c r="P76" s="58">
        <v>4</v>
      </c>
      <c r="Q76" s="59"/>
      <c r="R76" s="58" t="s">
        <v>215</v>
      </c>
      <c r="S76" s="58"/>
      <c r="T76" s="58" t="s">
        <v>216</v>
      </c>
      <c r="U76" s="58"/>
      <c r="V76" s="58"/>
      <c r="W76" s="58"/>
      <c r="X76" s="58"/>
      <c r="Y76" s="59"/>
      <c r="Z76" s="59"/>
      <c r="AA76" s="59"/>
      <c r="AB76" s="59" t="s">
        <v>192</v>
      </c>
      <c r="AC76" s="60"/>
    </row>
    <row r="77" spans="1:29" x14ac:dyDescent="0.25">
      <c r="A77" s="23">
        <f>IF(Geotech!B75="","",Geotech!A75)</f>
        <v>198.12</v>
      </c>
      <c r="B77" s="23">
        <f>IF(Geotech!B75="","",Geotech!B75)</f>
        <v>199.64</v>
      </c>
      <c r="C77" s="53" t="str">
        <f ca="1">IF(A77="","",LOOKUP(MEDIAN(A77,B77),INDIRECT("Lithology!$A$4:$A$"&amp;COUNTA(Lithology!$C$4:$C$107)+3),INDIRECT("Lithology!$C$4:$C$"&amp;COUNTA(Lithology!$C$4:$C$107)+3)))</f>
        <v>CSCH</v>
      </c>
      <c r="D77" s="54">
        <v>21</v>
      </c>
      <c r="E77" s="55">
        <v>46</v>
      </c>
      <c r="F77" s="55">
        <v>0</v>
      </c>
      <c r="G77" s="57">
        <v>0</v>
      </c>
      <c r="H77" s="56">
        <v>84</v>
      </c>
      <c r="I77" s="55">
        <v>19</v>
      </c>
      <c r="J77" s="57">
        <v>0</v>
      </c>
      <c r="K77" s="58"/>
      <c r="L77" s="58">
        <v>1</v>
      </c>
      <c r="M77" s="58"/>
      <c r="N77" s="58">
        <v>3</v>
      </c>
      <c r="O77" s="58">
        <v>1</v>
      </c>
      <c r="P77" s="58">
        <v>4</v>
      </c>
      <c r="Q77" s="59"/>
      <c r="R77" s="58" t="s">
        <v>215</v>
      </c>
      <c r="S77" s="58"/>
      <c r="T77" s="58" t="s">
        <v>218</v>
      </c>
      <c r="U77" s="58"/>
      <c r="V77" s="58"/>
      <c r="W77" s="58"/>
      <c r="X77" s="58"/>
      <c r="Y77" s="59"/>
      <c r="Z77" s="59"/>
      <c r="AA77" s="59"/>
      <c r="AB77" s="59"/>
      <c r="AC77" s="60"/>
    </row>
    <row r="78" spans="1:29" x14ac:dyDescent="0.25">
      <c r="A78" s="23">
        <f>IF(Geotech!B76="","",Geotech!A76)</f>
        <v>199.64</v>
      </c>
      <c r="B78" s="23">
        <f>IF(Geotech!B76="","",Geotech!B76)</f>
        <v>202.69</v>
      </c>
      <c r="C78" s="53" t="str">
        <f ca="1">IF(A78="","",LOOKUP(MEDIAN(A78,B78),INDIRECT("Lithology!$A$4:$A$"&amp;COUNTA(Lithology!$C$4:$C$107)+3),INDIRECT("Lithology!$C$4:$C$"&amp;COUNTA(Lithology!$C$4:$C$107)+3)))</f>
        <v>CSCH</v>
      </c>
      <c r="D78" s="54">
        <v>16</v>
      </c>
      <c r="E78" s="55">
        <v>63</v>
      </c>
      <c r="F78" s="55">
        <v>0</v>
      </c>
      <c r="G78" s="57">
        <v>0</v>
      </c>
      <c r="H78" s="56">
        <v>27</v>
      </c>
      <c r="I78" s="55">
        <v>43</v>
      </c>
      <c r="J78" s="57">
        <v>4</v>
      </c>
      <c r="K78" s="58"/>
      <c r="L78" s="58">
        <v>1</v>
      </c>
      <c r="M78" s="58">
        <v>1</v>
      </c>
      <c r="N78" s="58">
        <v>3</v>
      </c>
      <c r="O78" s="58">
        <v>2</v>
      </c>
      <c r="P78" s="58">
        <v>4</v>
      </c>
      <c r="Q78" s="59"/>
      <c r="R78" s="58" t="s">
        <v>215</v>
      </c>
      <c r="S78" s="58"/>
      <c r="T78" s="58" t="s">
        <v>218</v>
      </c>
      <c r="U78" s="58" t="s">
        <v>218</v>
      </c>
      <c r="V78" s="58"/>
      <c r="W78" s="58"/>
      <c r="X78" s="58"/>
      <c r="Y78" s="59"/>
      <c r="Z78" s="59"/>
      <c r="AA78" s="59"/>
      <c r="AB78" s="59" t="s">
        <v>192</v>
      </c>
      <c r="AC78" s="60"/>
    </row>
    <row r="79" spans="1:29" x14ac:dyDescent="0.25">
      <c r="A79" s="23">
        <f>IF(Geotech!B77="","",Geotech!A77)</f>
        <v>202.69</v>
      </c>
      <c r="B79" s="23">
        <f>IF(Geotech!B77="","",Geotech!B77)</f>
        <v>205.74</v>
      </c>
      <c r="C79" s="53" t="str">
        <f ca="1">IF(A79="","",LOOKUP(MEDIAN(A79,B79),INDIRECT("Lithology!$A$4:$A$"&amp;COUNTA(Lithology!$C$4:$C$107)+3),INDIRECT("Lithology!$C$4:$C$"&amp;COUNTA(Lithology!$C$4:$C$107)+3)))</f>
        <v>CSCH</v>
      </c>
      <c r="D79" s="54">
        <v>11</v>
      </c>
      <c r="E79" s="55">
        <v>22</v>
      </c>
      <c r="F79" s="55">
        <v>3</v>
      </c>
      <c r="G79" s="57">
        <v>8</v>
      </c>
      <c r="H79" s="56">
        <v>79</v>
      </c>
      <c r="I79" s="55">
        <v>101</v>
      </c>
      <c r="J79" s="57">
        <v>13</v>
      </c>
      <c r="K79" s="58"/>
      <c r="L79" s="58">
        <v>1</v>
      </c>
      <c r="M79" s="58">
        <v>1</v>
      </c>
      <c r="N79" s="58">
        <v>4</v>
      </c>
      <c r="O79" s="58">
        <v>4</v>
      </c>
      <c r="P79" s="58">
        <v>4</v>
      </c>
      <c r="Q79" s="59"/>
      <c r="R79" s="58" t="s">
        <v>221</v>
      </c>
      <c r="S79" s="58"/>
      <c r="T79" s="58" t="s">
        <v>216</v>
      </c>
      <c r="U79" s="58" t="s">
        <v>217</v>
      </c>
      <c r="V79" s="58" t="s">
        <v>217</v>
      </c>
      <c r="W79" s="58"/>
      <c r="X79" s="58"/>
      <c r="Y79" s="59"/>
      <c r="Z79" s="59"/>
      <c r="AA79" s="59"/>
      <c r="AB79" s="59" t="s">
        <v>192</v>
      </c>
      <c r="AC79" s="60"/>
    </row>
    <row r="80" spans="1:29" x14ac:dyDescent="0.25">
      <c r="A80" s="23">
        <f>IF(Geotech!B78="","",Geotech!A78)</f>
        <v>205.74</v>
      </c>
      <c r="B80" s="23">
        <f>IF(Geotech!B78="","",Geotech!B78)</f>
        <v>208.79</v>
      </c>
      <c r="C80" s="53" t="str">
        <f ca="1">IF(A80="","",LOOKUP(MEDIAN(A80,B80),INDIRECT("Lithology!$A$4:$A$"&amp;COUNTA(Lithology!$C$4:$C$107)+3),INDIRECT("Lithology!$C$4:$C$"&amp;COUNTA(Lithology!$C$4:$C$107)+3)))</f>
        <v>CSCH</v>
      </c>
      <c r="D80" s="54">
        <v>12</v>
      </c>
      <c r="E80" s="55">
        <v>39</v>
      </c>
      <c r="F80" s="55">
        <v>4</v>
      </c>
      <c r="G80" s="57">
        <v>9</v>
      </c>
      <c r="H80" s="56">
        <v>56</v>
      </c>
      <c r="I80" s="55">
        <v>46</v>
      </c>
      <c r="J80" s="57">
        <v>0</v>
      </c>
      <c r="K80" s="58"/>
      <c r="L80" s="58">
        <v>4</v>
      </c>
      <c r="M80" s="58">
        <v>1</v>
      </c>
      <c r="N80" s="58">
        <v>4</v>
      </c>
      <c r="O80" s="58">
        <v>1</v>
      </c>
      <c r="P80" s="58">
        <v>4</v>
      </c>
      <c r="Q80" s="59"/>
      <c r="R80" s="58" t="s">
        <v>221</v>
      </c>
      <c r="S80" s="58" t="s">
        <v>217</v>
      </c>
      <c r="T80" s="58" t="s">
        <v>221</v>
      </c>
      <c r="U80" s="58"/>
      <c r="V80" s="58" t="s">
        <v>217</v>
      </c>
      <c r="W80" s="58" t="s">
        <v>217</v>
      </c>
      <c r="X80" s="58"/>
      <c r="Y80" s="59"/>
      <c r="Z80" s="59"/>
      <c r="AA80" s="59"/>
      <c r="AB80" s="59" t="s">
        <v>192</v>
      </c>
      <c r="AC80" s="60"/>
    </row>
    <row r="81" spans="1:29" x14ac:dyDescent="0.25">
      <c r="A81" s="23">
        <f>IF(Geotech!B79="","",Geotech!A79)</f>
        <v>208.79</v>
      </c>
      <c r="B81" s="23">
        <f>IF(Geotech!B79="","",Geotech!B79)</f>
        <v>211.84</v>
      </c>
      <c r="C81" s="53" t="str">
        <f ca="1">IF(A81="","",LOOKUP(MEDIAN(A81,B81),INDIRECT("Lithology!$A$4:$A$"&amp;COUNTA(Lithology!$C$4:$C$107)+3),INDIRECT("Lithology!$C$4:$C$"&amp;COUNTA(Lithology!$C$4:$C$107)+3)))</f>
        <v>GNST</v>
      </c>
      <c r="D81" s="54">
        <v>19</v>
      </c>
      <c r="E81" s="55">
        <v>30</v>
      </c>
      <c r="F81" s="55">
        <v>3</v>
      </c>
      <c r="G81" s="57">
        <v>33</v>
      </c>
      <c r="H81" s="56">
        <v>78</v>
      </c>
      <c r="I81" s="55">
        <v>117</v>
      </c>
      <c r="J81" s="57">
        <v>0</v>
      </c>
      <c r="K81" s="58"/>
      <c r="L81" s="58"/>
      <c r="M81" s="58">
        <v>1</v>
      </c>
      <c r="N81" s="58">
        <v>3</v>
      </c>
      <c r="O81" s="58">
        <v>3</v>
      </c>
      <c r="P81" s="58">
        <v>4</v>
      </c>
      <c r="Q81" s="59"/>
      <c r="R81" s="58" t="s">
        <v>215</v>
      </c>
      <c r="S81" s="58" t="s">
        <v>217</v>
      </c>
      <c r="T81" s="58" t="s">
        <v>221</v>
      </c>
      <c r="U81" s="58"/>
      <c r="V81" s="58"/>
      <c r="W81" s="58" t="s">
        <v>217</v>
      </c>
      <c r="X81" s="58"/>
      <c r="Y81" s="59"/>
      <c r="Z81" s="59"/>
      <c r="AA81" s="59"/>
      <c r="AB81" s="59"/>
      <c r="AC81" s="60"/>
    </row>
    <row r="82" spans="1:29" x14ac:dyDescent="0.25">
      <c r="A82" s="23">
        <f>IF(Geotech!B80="","",Geotech!A80)</f>
        <v>211.84</v>
      </c>
      <c r="B82" s="23">
        <f>IF(Geotech!B80="","",Geotech!B80)</f>
        <v>214.88</v>
      </c>
      <c r="C82" s="53" t="str">
        <f ca="1">IF(A82="","",LOOKUP(MEDIAN(A82,B82),INDIRECT("Lithology!$A$4:$A$"&amp;COUNTA(Lithology!$C$4:$C$107)+3),INDIRECT("Lithology!$C$4:$C$"&amp;COUNTA(Lithology!$C$4:$C$107)+3)))</f>
        <v>CSCH</v>
      </c>
      <c r="D82" s="54">
        <v>17</v>
      </c>
      <c r="E82" s="55">
        <v>34</v>
      </c>
      <c r="F82" s="55">
        <v>3</v>
      </c>
      <c r="G82" s="57">
        <v>3</v>
      </c>
      <c r="H82" s="56">
        <v>70</v>
      </c>
      <c r="I82" s="55">
        <v>15</v>
      </c>
      <c r="J82" s="57">
        <v>5</v>
      </c>
      <c r="K82" s="58"/>
      <c r="L82" s="58">
        <v>1</v>
      </c>
      <c r="M82" s="58">
        <v>4</v>
      </c>
      <c r="N82" s="58">
        <v>4</v>
      </c>
      <c r="O82" s="58">
        <v>1</v>
      </c>
      <c r="P82" s="58">
        <v>4</v>
      </c>
      <c r="Q82" s="59"/>
      <c r="R82" s="58" t="s">
        <v>215</v>
      </c>
      <c r="S82" s="58" t="s">
        <v>217</v>
      </c>
      <c r="T82" s="58" t="s">
        <v>216</v>
      </c>
      <c r="U82" s="58"/>
      <c r="V82" s="58" t="s">
        <v>217</v>
      </c>
      <c r="W82" s="58" t="s">
        <v>217</v>
      </c>
      <c r="X82" s="58"/>
      <c r="Y82" s="59"/>
      <c r="Z82" s="59"/>
      <c r="AA82" s="59"/>
      <c r="AB82" s="59" t="s">
        <v>192</v>
      </c>
      <c r="AC82" s="60"/>
    </row>
    <row r="83" spans="1:29" x14ac:dyDescent="0.25">
      <c r="A83" s="23">
        <f>IF(Geotech!B81="","",Geotech!A81)</f>
        <v>214.88</v>
      </c>
      <c r="B83" s="23">
        <f>IF(Geotech!B81="","",Geotech!B81)</f>
        <v>216.41</v>
      </c>
      <c r="C83" s="53" t="str">
        <f ca="1">IF(A83="","",LOOKUP(MEDIAN(A83,B83),INDIRECT("Lithology!$A$4:$A$"&amp;COUNTA(Lithology!$C$4:$C$107)+3),INDIRECT("Lithology!$C$4:$C$"&amp;COUNTA(Lithology!$C$4:$C$107)+3)))</f>
        <v>SSCH</v>
      </c>
      <c r="D83" s="54">
        <v>9</v>
      </c>
      <c r="E83" s="55">
        <v>10</v>
      </c>
      <c r="F83" s="55">
        <v>0</v>
      </c>
      <c r="G83" s="57">
        <v>0</v>
      </c>
      <c r="H83" s="56">
        <v>0</v>
      </c>
      <c r="I83" s="55">
        <v>0</v>
      </c>
      <c r="J83" s="57">
        <v>0</v>
      </c>
      <c r="K83" s="58"/>
      <c r="L83" s="58"/>
      <c r="M83" s="58">
        <v>3</v>
      </c>
      <c r="N83" s="58">
        <v>4</v>
      </c>
      <c r="O83" s="58"/>
      <c r="P83" s="58">
        <v>3</v>
      </c>
      <c r="Q83" s="59"/>
      <c r="R83" s="58"/>
      <c r="S83" s="58" t="s">
        <v>218</v>
      </c>
      <c r="T83" s="58" t="s">
        <v>215</v>
      </c>
      <c r="U83" s="58"/>
      <c r="V83" s="58" t="s">
        <v>219</v>
      </c>
      <c r="W83" s="58"/>
      <c r="X83" s="58"/>
      <c r="Y83" s="59"/>
      <c r="Z83" s="59"/>
      <c r="AA83" s="59"/>
      <c r="AB83" s="59" t="s">
        <v>192</v>
      </c>
      <c r="AC83" s="60" t="s">
        <v>566</v>
      </c>
    </row>
    <row r="84" spans="1:29" x14ac:dyDescent="0.25">
      <c r="A84" s="23">
        <f>IF(Geotech!B82="","",Geotech!A82)</f>
        <v>216.41</v>
      </c>
      <c r="B84" s="23">
        <f>IF(Geotech!B82="","",Geotech!B82)</f>
        <v>218.85</v>
      </c>
      <c r="C84" s="53" t="str">
        <f ca="1">IF(A84="","",LOOKUP(MEDIAN(A84,B84),INDIRECT("Lithology!$A$4:$A$"&amp;COUNTA(Lithology!$C$4:$C$107)+3),INDIRECT("Lithology!$C$4:$C$"&amp;COUNTA(Lithology!$C$4:$C$107)+3)))</f>
        <v>SSCH</v>
      </c>
      <c r="D84" s="54">
        <v>17</v>
      </c>
      <c r="E84" s="55">
        <v>19</v>
      </c>
      <c r="F84" s="55">
        <v>3</v>
      </c>
      <c r="G84" s="57">
        <v>15</v>
      </c>
      <c r="H84" s="56">
        <v>0</v>
      </c>
      <c r="I84" s="55">
        <v>0</v>
      </c>
      <c r="J84" s="57">
        <v>0</v>
      </c>
      <c r="K84" s="58"/>
      <c r="L84" s="58">
        <v>1</v>
      </c>
      <c r="M84" s="58">
        <v>2</v>
      </c>
      <c r="N84" s="58">
        <v>4</v>
      </c>
      <c r="O84" s="58"/>
      <c r="P84" s="58">
        <v>3</v>
      </c>
      <c r="Q84" s="59"/>
      <c r="R84" s="58" t="s">
        <v>219</v>
      </c>
      <c r="S84" s="58"/>
      <c r="T84" s="58" t="s">
        <v>216</v>
      </c>
      <c r="U84" s="58"/>
      <c r="V84" s="58" t="s">
        <v>217</v>
      </c>
      <c r="W84" s="58"/>
      <c r="X84" s="58"/>
      <c r="Y84" s="59"/>
      <c r="Z84" s="59" t="s">
        <v>192</v>
      </c>
      <c r="AA84" s="59"/>
      <c r="AB84" s="59" t="s">
        <v>192</v>
      </c>
      <c r="AC84" s="60" t="s">
        <v>568</v>
      </c>
    </row>
    <row r="85" spans="1:29" x14ac:dyDescent="0.25">
      <c r="A85" s="23">
        <f>IF(Geotech!B83="","",Geotech!A83)</f>
        <v>218.85</v>
      </c>
      <c r="B85" s="23">
        <f>IF(Geotech!B83="","",Geotech!B83)</f>
        <v>221.59</v>
      </c>
      <c r="C85" s="53" t="str">
        <f ca="1">IF(A85="","",LOOKUP(MEDIAN(A85,B85),INDIRECT("Lithology!$A$4:$A$"&amp;COUNTA(Lithology!$C$4:$C$107)+3),INDIRECT("Lithology!$C$4:$C$"&amp;COUNTA(Lithology!$C$4:$C$107)+3)))</f>
        <v>SSCH</v>
      </c>
      <c r="D85" s="54">
        <v>16</v>
      </c>
      <c r="E85" s="55">
        <v>29</v>
      </c>
      <c r="F85" s="55">
        <v>1</v>
      </c>
      <c r="G85" s="57">
        <v>1.5</v>
      </c>
      <c r="H85" s="56">
        <v>18</v>
      </c>
      <c r="I85" s="55">
        <v>5</v>
      </c>
      <c r="J85" s="57">
        <v>0</v>
      </c>
      <c r="K85" s="58"/>
      <c r="L85" s="58">
        <v>1</v>
      </c>
      <c r="M85" s="58">
        <v>2</v>
      </c>
      <c r="N85" s="58">
        <v>4</v>
      </c>
      <c r="O85" s="58"/>
      <c r="P85" s="58">
        <v>3</v>
      </c>
      <c r="Q85" s="59"/>
      <c r="R85" s="58" t="s">
        <v>215</v>
      </c>
      <c r="S85" s="58"/>
      <c r="T85" s="58" t="s">
        <v>220</v>
      </c>
      <c r="U85" s="58"/>
      <c r="V85" s="58"/>
      <c r="W85" s="58" t="s">
        <v>217</v>
      </c>
      <c r="X85" s="58"/>
      <c r="Y85" s="59"/>
      <c r="Z85" s="59"/>
      <c r="AA85" s="59"/>
      <c r="AB85" s="59" t="s">
        <v>192</v>
      </c>
      <c r="AC85" s="60" t="s">
        <v>567</v>
      </c>
    </row>
    <row r="86" spans="1:29" x14ac:dyDescent="0.25">
      <c r="A86" s="23">
        <f>IF(Geotech!B84="","",Geotech!A84)</f>
        <v>221.59</v>
      </c>
      <c r="B86" s="23">
        <f>IF(Geotech!B84="","",Geotech!B84)</f>
        <v>223.42</v>
      </c>
      <c r="C86" s="53" t="str">
        <f ca="1">IF(A86="","",LOOKUP(MEDIAN(A86,B86),INDIRECT("Lithology!$A$4:$A$"&amp;COUNTA(Lithology!$C$4:$C$107)+3),INDIRECT("Lithology!$C$4:$C$"&amp;COUNTA(Lithology!$C$4:$C$107)+3)))</f>
        <v>SSCH</v>
      </c>
      <c r="D86" s="54">
        <v>6</v>
      </c>
      <c r="E86" s="55">
        <v>17</v>
      </c>
      <c r="F86" s="55">
        <v>1</v>
      </c>
      <c r="G86" s="57">
        <v>20</v>
      </c>
      <c r="H86" s="56">
        <v>0</v>
      </c>
      <c r="I86" s="55">
        <v>0</v>
      </c>
      <c r="J86" s="57">
        <v>0</v>
      </c>
      <c r="K86" s="58"/>
      <c r="L86" s="58">
        <v>1</v>
      </c>
      <c r="M86" s="58">
        <v>2</v>
      </c>
      <c r="N86" s="58">
        <v>4</v>
      </c>
      <c r="O86" s="58"/>
      <c r="P86" s="58">
        <v>3</v>
      </c>
      <c r="Q86" s="59"/>
      <c r="R86" s="58"/>
      <c r="S86" s="58" t="s">
        <v>217</v>
      </c>
      <c r="T86" s="58" t="s">
        <v>216</v>
      </c>
      <c r="U86" s="58"/>
      <c r="V86" s="58"/>
      <c r="W86" s="58" t="s">
        <v>217</v>
      </c>
      <c r="X86" s="58"/>
      <c r="Y86" s="59"/>
      <c r="Z86" s="59"/>
      <c r="AA86" s="59"/>
      <c r="AB86" s="59" t="s">
        <v>192</v>
      </c>
      <c r="AC86" s="60"/>
    </row>
    <row r="87" spans="1:29" x14ac:dyDescent="0.25">
      <c r="A87" s="23">
        <f>IF(Geotech!B85="","",Geotech!A85)</f>
        <v>223.42</v>
      </c>
      <c r="B87" s="23">
        <f>IF(Geotech!B85="","",Geotech!B85)</f>
        <v>225.55</v>
      </c>
      <c r="C87" s="53" t="str">
        <f ca="1">IF(A87="","",LOOKUP(MEDIAN(A87,B87),INDIRECT("Lithology!$A$4:$A$"&amp;COUNTA(Lithology!$C$4:$C$107)+3),INDIRECT("Lithology!$C$4:$C$"&amp;COUNTA(Lithology!$C$4:$C$107)+3)))</f>
        <v>SSCH</v>
      </c>
      <c r="D87" s="54">
        <v>9</v>
      </c>
      <c r="E87" s="55">
        <v>27</v>
      </c>
      <c r="F87" s="55">
        <v>3</v>
      </c>
      <c r="G87" s="57">
        <v>17</v>
      </c>
      <c r="H87" s="56">
        <v>22</v>
      </c>
      <c r="I87" s="55">
        <v>6</v>
      </c>
      <c r="J87" s="57">
        <v>0</v>
      </c>
      <c r="K87" s="58"/>
      <c r="L87" s="58">
        <v>1</v>
      </c>
      <c r="M87" s="58">
        <v>1</v>
      </c>
      <c r="N87" s="58">
        <v>4</v>
      </c>
      <c r="O87" s="58">
        <v>1</v>
      </c>
      <c r="P87" s="58">
        <v>4</v>
      </c>
      <c r="Q87" s="59"/>
      <c r="R87" s="58" t="s">
        <v>219</v>
      </c>
      <c r="S87" s="58"/>
      <c r="T87" s="58" t="s">
        <v>216</v>
      </c>
      <c r="U87" s="58"/>
      <c r="V87" s="58"/>
      <c r="W87" s="58" t="s">
        <v>217</v>
      </c>
      <c r="X87" s="58"/>
      <c r="Y87" s="59"/>
      <c r="Z87" s="59"/>
      <c r="AA87" s="59"/>
      <c r="AB87" s="59" t="s">
        <v>192</v>
      </c>
      <c r="AC87" s="60"/>
    </row>
    <row r="88" spans="1:29" x14ac:dyDescent="0.25">
      <c r="A88" s="23">
        <f>IF(Geotech!B86="","",Geotech!A86)</f>
        <v>225.55</v>
      </c>
      <c r="B88" s="23">
        <f>IF(Geotech!B86="","",Geotech!B86)</f>
        <v>228.6</v>
      </c>
      <c r="C88" s="53" t="str">
        <f ca="1">IF(A88="","",LOOKUP(MEDIAN(A88,B88),INDIRECT("Lithology!$A$4:$A$"&amp;COUNTA(Lithology!$C$4:$C$107)+3),INDIRECT("Lithology!$C$4:$C$"&amp;COUNTA(Lithology!$C$4:$C$107)+3)))</f>
        <v>LMST</v>
      </c>
      <c r="D88" s="54">
        <v>9</v>
      </c>
      <c r="E88" s="55">
        <v>15</v>
      </c>
      <c r="F88" s="55">
        <v>4</v>
      </c>
      <c r="G88" s="57">
        <v>2</v>
      </c>
      <c r="H88" s="56">
        <v>124</v>
      </c>
      <c r="I88" s="55">
        <v>86</v>
      </c>
      <c r="J88" s="57">
        <v>0</v>
      </c>
      <c r="K88" s="58"/>
      <c r="L88" s="58">
        <v>2</v>
      </c>
      <c r="M88" s="58">
        <v>1</v>
      </c>
      <c r="N88" s="58">
        <v>2</v>
      </c>
      <c r="O88" s="58">
        <v>4</v>
      </c>
      <c r="P88" s="58">
        <v>2</v>
      </c>
      <c r="Q88" s="59"/>
      <c r="R88" s="58" t="s">
        <v>221</v>
      </c>
      <c r="S88" s="58"/>
      <c r="T88" s="58" t="s">
        <v>220</v>
      </c>
      <c r="U88" s="58"/>
      <c r="V88" s="58" t="s">
        <v>217</v>
      </c>
      <c r="W88" s="58" t="s">
        <v>217</v>
      </c>
      <c r="X88" s="58"/>
      <c r="Y88" s="59"/>
      <c r="Z88" s="59"/>
      <c r="AA88" s="59"/>
      <c r="AB88" s="59"/>
      <c r="AC88" s="60" t="s">
        <v>569</v>
      </c>
    </row>
    <row r="89" spans="1:29" x14ac:dyDescent="0.25">
      <c r="A89" s="23">
        <f>IF(Geotech!B87="","",Geotech!A87)</f>
        <v>228.6</v>
      </c>
      <c r="B89" s="23">
        <f>IF(Geotech!B87="","",Geotech!B87)</f>
        <v>231.65</v>
      </c>
      <c r="C89" s="53" t="str">
        <f ca="1">IF(A89="","",LOOKUP(MEDIAN(A89,B89),INDIRECT("Lithology!$A$4:$A$"&amp;COUNTA(Lithology!$C$4:$C$107)+3),INDIRECT("Lithology!$C$4:$C$"&amp;COUNTA(Lithology!$C$4:$C$107)+3)))</f>
        <v>LMST</v>
      </c>
      <c r="D89" s="54">
        <v>6</v>
      </c>
      <c r="E89" s="55">
        <v>14</v>
      </c>
      <c r="F89" s="55">
        <v>2</v>
      </c>
      <c r="G89" s="57">
        <v>1.5</v>
      </c>
      <c r="H89" s="56">
        <v>91</v>
      </c>
      <c r="I89" s="55">
        <v>103</v>
      </c>
      <c r="J89" s="57">
        <v>0</v>
      </c>
      <c r="K89" s="58"/>
      <c r="L89" s="58">
        <v>1</v>
      </c>
      <c r="M89" s="58">
        <v>1</v>
      </c>
      <c r="N89" s="58">
        <v>2</v>
      </c>
      <c r="O89" s="58">
        <v>4</v>
      </c>
      <c r="P89" s="58">
        <v>2</v>
      </c>
      <c r="Q89" s="59"/>
      <c r="R89" s="58" t="s">
        <v>221</v>
      </c>
      <c r="S89" s="58" t="s">
        <v>217</v>
      </c>
      <c r="T89" s="58" t="s">
        <v>217</v>
      </c>
      <c r="U89" s="58"/>
      <c r="V89" s="58"/>
      <c r="W89" s="58"/>
      <c r="X89" s="58"/>
      <c r="Y89" s="59"/>
      <c r="Z89" s="59"/>
      <c r="AA89" s="59"/>
      <c r="AB89" s="59"/>
      <c r="AC89" s="60"/>
    </row>
    <row r="90" spans="1:29" x14ac:dyDescent="0.25">
      <c r="A90" s="23">
        <f>IF(Geotech!B88="","",Geotech!A88)</f>
        <v>231.65</v>
      </c>
      <c r="B90" s="23">
        <f>IF(Geotech!B88="","",Geotech!B88)</f>
        <v>234.39</v>
      </c>
      <c r="C90" s="53" t="str">
        <f ca="1">IF(A90="","",LOOKUP(MEDIAN(A90,B90),INDIRECT("Lithology!$A$4:$A$"&amp;COUNTA(Lithology!$C$4:$C$107)+3),INDIRECT("Lithology!$C$4:$C$"&amp;COUNTA(Lithology!$C$4:$C$107)+3)))</f>
        <v>LMST</v>
      </c>
      <c r="D90" s="54">
        <v>0</v>
      </c>
      <c r="E90" s="55">
        <v>0</v>
      </c>
      <c r="F90" s="55">
        <v>2</v>
      </c>
      <c r="G90" s="57">
        <v>45</v>
      </c>
      <c r="H90" s="56">
        <v>25</v>
      </c>
      <c r="I90" s="55">
        <v>60</v>
      </c>
      <c r="J90" s="57">
        <v>0</v>
      </c>
      <c r="K90" s="58"/>
      <c r="L90" s="58">
        <v>1</v>
      </c>
      <c r="M90" s="58">
        <v>2</v>
      </c>
      <c r="N90" s="58">
        <v>2</v>
      </c>
      <c r="O90" s="58">
        <v>4</v>
      </c>
      <c r="P90" s="58">
        <v>2</v>
      </c>
      <c r="Q90" s="59"/>
      <c r="R90" s="58" t="s">
        <v>220</v>
      </c>
      <c r="S90" s="58"/>
      <c r="T90" s="58" t="s">
        <v>217</v>
      </c>
      <c r="U90" s="58"/>
      <c r="V90" s="58"/>
      <c r="W90" s="58" t="s">
        <v>217</v>
      </c>
      <c r="X90" s="58"/>
      <c r="Y90" s="59"/>
      <c r="Z90" s="59"/>
      <c r="AA90" s="59"/>
      <c r="AB90" s="59"/>
      <c r="AC90" s="60"/>
    </row>
    <row r="91" spans="1:29" x14ac:dyDescent="0.25">
      <c r="A91" s="23">
        <f>IF(Geotech!B89="","",Geotech!A89)</f>
        <v>234.39</v>
      </c>
      <c r="B91" s="23">
        <f>IF(Geotech!B89="","",Geotech!B89)</f>
        <v>237.13</v>
      </c>
      <c r="C91" s="53" t="str">
        <f ca="1">IF(A91="","",LOOKUP(MEDIAN(A91,B91),INDIRECT("Lithology!$A$4:$A$"&amp;COUNTA(Lithology!$C$4:$C$107)+3),INDIRECT("Lithology!$C$4:$C$"&amp;COUNTA(Lithology!$C$4:$C$107)+3)))</f>
        <v>LMST</v>
      </c>
      <c r="D91" s="54">
        <v>4</v>
      </c>
      <c r="E91" s="55">
        <v>9</v>
      </c>
      <c r="F91" s="55">
        <v>3</v>
      </c>
      <c r="G91" s="57">
        <v>6</v>
      </c>
      <c r="H91" s="56">
        <v>114</v>
      </c>
      <c r="I91" s="55">
        <v>46</v>
      </c>
      <c r="J91" s="57">
        <v>0</v>
      </c>
      <c r="K91" s="58"/>
      <c r="L91" s="58">
        <v>1</v>
      </c>
      <c r="M91" s="58">
        <v>4</v>
      </c>
      <c r="N91" s="58">
        <v>2</v>
      </c>
      <c r="O91" s="58">
        <v>4</v>
      </c>
      <c r="P91" s="58">
        <v>2</v>
      </c>
      <c r="Q91" s="59"/>
      <c r="R91" s="58" t="s">
        <v>220</v>
      </c>
      <c r="S91" s="58"/>
      <c r="T91" s="58" t="s">
        <v>217</v>
      </c>
      <c r="U91" s="58"/>
      <c r="V91" s="58"/>
      <c r="W91" s="58" t="s">
        <v>217</v>
      </c>
      <c r="X91" s="58"/>
      <c r="Y91" s="59"/>
      <c r="Z91" s="59"/>
      <c r="AA91" s="59"/>
      <c r="AB91" s="59"/>
      <c r="AC91" s="60" t="s">
        <v>570</v>
      </c>
    </row>
    <row r="92" spans="1:29" x14ac:dyDescent="0.25">
      <c r="A92" s="23">
        <f>IF(Geotech!B90="","",Geotech!A90)</f>
        <v>237.13</v>
      </c>
      <c r="B92" s="23">
        <f>IF(Geotech!B90="","",Geotech!B90)</f>
        <v>237.74</v>
      </c>
      <c r="C92" s="53" t="str">
        <f ca="1">IF(A92="","",LOOKUP(MEDIAN(A92,B92),INDIRECT("Lithology!$A$4:$A$"&amp;COUNTA(Lithology!$C$4:$C$107)+3),INDIRECT("Lithology!$C$4:$C$"&amp;COUNTA(Lithology!$C$4:$C$107)+3)))</f>
        <v>CSCH</v>
      </c>
      <c r="D92" s="54">
        <v>1</v>
      </c>
      <c r="E92" s="55">
        <v>1</v>
      </c>
      <c r="F92" s="55">
        <v>0</v>
      </c>
      <c r="G92" s="57">
        <v>0</v>
      </c>
      <c r="H92" s="56">
        <v>0</v>
      </c>
      <c r="I92" s="55">
        <v>0</v>
      </c>
      <c r="J92" s="57">
        <v>0</v>
      </c>
      <c r="K92" s="58"/>
      <c r="L92" s="58"/>
      <c r="M92" s="58">
        <v>5</v>
      </c>
      <c r="N92" s="58">
        <v>2</v>
      </c>
      <c r="O92" s="58">
        <v>4</v>
      </c>
      <c r="P92" s="58">
        <v>2</v>
      </c>
      <c r="Q92" s="59"/>
      <c r="R92" s="58"/>
      <c r="S92" s="58"/>
      <c r="T92" s="58" t="s">
        <v>219</v>
      </c>
      <c r="U92" s="58"/>
      <c r="V92" s="58"/>
      <c r="W92" s="58"/>
      <c r="X92" s="58"/>
      <c r="Y92" s="59"/>
      <c r="Z92" s="59"/>
      <c r="AA92" s="59"/>
      <c r="AB92" s="59"/>
      <c r="AC92" s="60"/>
    </row>
    <row r="93" spans="1:29" x14ac:dyDescent="0.25">
      <c r="A93" s="23">
        <f>IF(Geotech!B91="","",Geotech!A91)</f>
        <v>237.74</v>
      </c>
      <c r="B93" s="23">
        <f>IF(Geotech!B91="","",Geotech!B91)</f>
        <v>240.79</v>
      </c>
      <c r="C93" s="53" t="str">
        <f ca="1">IF(A93="","",LOOKUP(MEDIAN(A93,B93),INDIRECT("Lithology!$A$4:$A$"&amp;COUNTA(Lithology!$C$4:$C$107)+3),INDIRECT("Lithology!$C$4:$C$"&amp;COUNTA(Lithology!$C$4:$C$107)+3)))</f>
        <v>CSCH</v>
      </c>
      <c r="D93" s="54">
        <v>3</v>
      </c>
      <c r="E93" s="55">
        <v>6</v>
      </c>
      <c r="F93" s="55">
        <v>2</v>
      </c>
      <c r="G93" s="57">
        <v>11.5</v>
      </c>
      <c r="H93" s="56">
        <v>9</v>
      </c>
      <c r="I93" s="55">
        <v>0</v>
      </c>
      <c r="J93" s="57">
        <v>0</v>
      </c>
      <c r="K93" s="58"/>
      <c r="L93" s="58"/>
      <c r="M93" s="58">
        <v>4</v>
      </c>
      <c r="N93" s="58">
        <v>4</v>
      </c>
      <c r="O93" s="58">
        <v>4</v>
      </c>
      <c r="P93" s="58">
        <v>4</v>
      </c>
      <c r="Q93" s="59"/>
      <c r="R93" s="58" t="s">
        <v>219</v>
      </c>
      <c r="S93" s="58"/>
      <c r="T93" s="58" t="s">
        <v>216</v>
      </c>
      <c r="U93" s="58"/>
      <c r="V93" s="58"/>
      <c r="W93" s="58"/>
      <c r="X93" s="58"/>
      <c r="Y93" s="59"/>
      <c r="Z93" s="59"/>
      <c r="AA93" s="59"/>
      <c r="AB93" s="59"/>
      <c r="AC93" s="60"/>
    </row>
    <row r="94" spans="1:29" x14ac:dyDescent="0.25">
      <c r="A94" s="23">
        <f>IF(Geotech!B92="","",Geotech!A92)</f>
        <v>240.79</v>
      </c>
      <c r="B94" s="23">
        <f>IF(Geotech!B92="","",Geotech!B92)</f>
        <v>242.32</v>
      </c>
      <c r="C94" s="53" t="str">
        <f ca="1">IF(A94="","",LOOKUP(MEDIAN(A94,B94),INDIRECT("Lithology!$A$4:$A$"&amp;COUNTA(Lithology!$C$4:$C$107)+3),INDIRECT("Lithology!$C$4:$C$"&amp;COUNTA(Lithology!$C$4:$C$107)+3)))</f>
        <v>MARL</v>
      </c>
      <c r="D94" s="54">
        <v>4</v>
      </c>
      <c r="E94" s="55">
        <v>10</v>
      </c>
      <c r="F94" s="55">
        <v>1</v>
      </c>
      <c r="G94" s="57">
        <v>2</v>
      </c>
      <c r="H94" s="56">
        <v>33</v>
      </c>
      <c r="I94" s="55">
        <v>0</v>
      </c>
      <c r="J94" s="57">
        <v>0</v>
      </c>
      <c r="K94" s="58"/>
      <c r="L94" s="58">
        <v>1</v>
      </c>
      <c r="M94" s="58">
        <v>2</v>
      </c>
      <c r="N94" s="58">
        <v>2</v>
      </c>
      <c r="O94" s="58">
        <v>4</v>
      </c>
      <c r="P94" s="58">
        <v>5</v>
      </c>
      <c r="Q94" s="59"/>
      <c r="R94" s="58" t="s">
        <v>220</v>
      </c>
      <c r="S94" s="58"/>
      <c r="T94" s="58" t="s">
        <v>220</v>
      </c>
      <c r="U94" s="58"/>
      <c r="V94" s="58" t="s">
        <v>217</v>
      </c>
      <c r="W94" s="58"/>
      <c r="X94" s="58"/>
      <c r="Y94" s="59" t="s">
        <v>217</v>
      </c>
      <c r="Z94" s="59"/>
      <c r="AA94" s="59"/>
      <c r="AB94" s="59" t="s">
        <v>192</v>
      </c>
      <c r="AC94" s="60"/>
    </row>
    <row r="95" spans="1:29" x14ac:dyDescent="0.25">
      <c r="A95" s="23">
        <f>IF(Geotech!B93="","",Geotech!A93)</f>
        <v>242.32</v>
      </c>
      <c r="B95" s="23">
        <f>IF(Geotech!B93="","",Geotech!B93)</f>
        <v>245.36</v>
      </c>
      <c r="C95" s="53" t="str">
        <f ca="1">IF(A95="","",LOOKUP(MEDIAN(A95,B95),INDIRECT("Lithology!$A$4:$A$"&amp;COUNTA(Lithology!$C$4:$C$107)+3),INDIRECT("Lithology!$C$4:$C$"&amp;COUNTA(Lithology!$C$4:$C$107)+3)))</f>
        <v>CLSR</v>
      </c>
      <c r="D95" s="54">
        <v>4</v>
      </c>
      <c r="E95" s="55">
        <v>3</v>
      </c>
      <c r="F95" s="55">
        <v>2</v>
      </c>
      <c r="G95" s="57">
        <v>12</v>
      </c>
      <c r="H95" s="56">
        <v>77</v>
      </c>
      <c r="I95" s="55">
        <v>32</v>
      </c>
      <c r="J95" s="57">
        <v>0</v>
      </c>
      <c r="K95" s="58"/>
      <c r="L95" s="58">
        <v>1</v>
      </c>
      <c r="M95" s="58">
        <v>2</v>
      </c>
      <c r="N95" s="58">
        <v>4</v>
      </c>
      <c r="O95" s="58">
        <v>2</v>
      </c>
      <c r="P95" s="58">
        <v>4</v>
      </c>
      <c r="Q95" s="59"/>
      <c r="R95" s="58" t="s">
        <v>219</v>
      </c>
      <c r="S95" s="58" t="s">
        <v>220</v>
      </c>
      <c r="T95" s="58" t="s">
        <v>220</v>
      </c>
      <c r="U95" s="58"/>
      <c r="V95" s="58" t="s">
        <v>220</v>
      </c>
      <c r="W95" s="58"/>
      <c r="X95" s="58"/>
      <c r="Y95" s="59"/>
      <c r="Z95" s="59"/>
      <c r="AA95" s="59"/>
      <c r="AB95" s="59" t="s">
        <v>192</v>
      </c>
      <c r="AC95" s="60"/>
    </row>
    <row r="96" spans="1:29" x14ac:dyDescent="0.25">
      <c r="A96" s="23">
        <f>IF(Geotech!B94="","",Geotech!A94)</f>
        <v>245.36</v>
      </c>
      <c r="B96" s="23">
        <f>IF(Geotech!B94="","",Geotech!B94)</f>
        <v>246.89</v>
      </c>
      <c r="C96" s="53" t="str">
        <f ca="1">IF(A96="","",LOOKUP(MEDIAN(A96,B96),INDIRECT("Lithology!$A$4:$A$"&amp;COUNTA(Lithology!$C$4:$C$107)+3),INDIRECT("Lithology!$C$4:$C$"&amp;COUNTA(Lithology!$C$4:$C$107)+3)))</f>
        <v>CLSR</v>
      </c>
      <c r="D96" s="54">
        <v>12</v>
      </c>
      <c r="E96" s="55">
        <v>18</v>
      </c>
      <c r="F96" s="55">
        <v>2</v>
      </c>
      <c r="G96" s="57">
        <v>7</v>
      </c>
      <c r="H96" s="56">
        <v>28</v>
      </c>
      <c r="I96" s="55">
        <v>0</v>
      </c>
      <c r="J96" s="57">
        <v>0</v>
      </c>
      <c r="K96" s="58"/>
      <c r="L96" s="58">
        <v>1</v>
      </c>
      <c r="M96" s="58">
        <v>1</v>
      </c>
      <c r="N96" s="58">
        <v>3</v>
      </c>
      <c r="O96" s="58">
        <v>1</v>
      </c>
      <c r="P96" s="58">
        <v>3</v>
      </c>
      <c r="Q96" s="59"/>
      <c r="R96" s="58" t="s">
        <v>215</v>
      </c>
      <c r="S96" s="58" t="s">
        <v>217</v>
      </c>
      <c r="T96" s="58" t="s">
        <v>217</v>
      </c>
      <c r="U96" s="58"/>
      <c r="V96" s="58"/>
      <c r="W96" s="58" t="s">
        <v>217</v>
      </c>
      <c r="X96" s="58"/>
      <c r="Y96" s="59" t="s">
        <v>217</v>
      </c>
      <c r="Z96" s="59"/>
      <c r="AA96" s="59"/>
      <c r="AB96" s="59" t="s">
        <v>192</v>
      </c>
      <c r="AC96" s="60"/>
    </row>
    <row r="97" spans="1:29" x14ac:dyDescent="0.25">
      <c r="A97" s="23">
        <f>IF(Geotech!B95="","",Geotech!A95)</f>
        <v>246.89</v>
      </c>
      <c r="B97" s="23">
        <f>IF(Geotech!B95="","",Geotech!B95)</f>
        <v>249.94</v>
      </c>
      <c r="C97" s="53" t="str">
        <f ca="1">IF(A97="","",LOOKUP(MEDIAN(A97,B97),INDIRECT("Lithology!$A$4:$A$"&amp;COUNTA(Lithology!$C$4:$C$107)+3),INDIRECT("Lithology!$C$4:$C$"&amp;COUNTA(Lithology!$C$4:$C$107)+3)))</f>
        <v>CLSR</v>
      </c>
      <c r="D97" s="54">
        <v>18</v>
      </c>
      <c r="E97" s="55">
        <v>25</v>
      </c>
      <c r="F97" s="55">
        <v>3</v>
      </c>
      <c r="G97" s="57">
        <v>3</v>
      </c>
      <c r="H97" s="56">
        <v>13</v>
      </c>
      <c r="I97" s="55">
        <v>0</v>
      </c>
      <c r="J97" s="57">
        <v>0</v>
      </c>
      <c r="K97" s="58"/>
      <c r="L97" s="58">
        <v>1</v>
      </c>
      <c r="M97" s="58">
        <v>2</v>
      </c>
      <c r="N97" s="58">
        <v>4</v>
      </c>
      <c r="O97" s="58"/>
      <c r="P97" s="58">
        <v>4</v>
      </c>
      <c r="Q97" s="59"/>
      <c r="R97" s="58" t="s">
        <v>215</v>
      </c>
      <c r="S97" s="58"/>
      <c r="T97" s="58" t="s">
        <v>217</v>
      </c>
      <c r="U97" s="58"/>
      <c r="V97" s="58" t="s">
        <v>217</v>
      </c>
      <c r="W97" s="58" t="s">
        <v>217</v>
      </c>
      <c r="X97" s="58"/>
      <c r="Y97" s="59" t="s">
        <v>217</v>
      </c>
      <c r="Z97" s="59" t="s">
        <v>192</v>
      </c>
      <c r="AA97" s="59"/>
      <c r="AB97" s="59" t="s">
        <v>192</v>
      </c>
      <c r="AC97" s="60" t="s">
        <v>571</v>
      </c>
    </row>
    <row r="98" spans="1:29" x14ac:dyDescent="0.25">
      <c r="A98" s="23">
        <f>IF(Geotech!B96="","",Geotech!A96)</f>
        <v>249.94</v>
      </c>
      <c r="B98" s="23">
        <f>IF(Geotech!B96="","",Geotech!B96)</f>
        <v>252.98</v>
      </c>
      <c r="C98" s="53" t="str">
        <f ca="1">IF(A98="","",LOOKUP(MEDIAN(A98,B98),INDIRECT("Lithology!$A$4:$A$"&amp;COUNTA(Lithology!$C$4:$C$107)+3),INDIRECT("Lithology!$C$4:$C$"&amp;COUNTA(Lithology!$C$4:$C$107)+3)))</f>
        <v>CLSR</v>
      </c>
      <c r="D98" s="54">
        <v>6</v>
      </c>
      <c r="E98" s="55">
        <v>8</v>
      </c>
      <c r="F98" s="55">
        <v>0</v>
      </c>
      <c r="G98" s="57">
        <v>0</v>
      </c>
      <c r="H98" s="56">
        <v>0</v>
      </c>
      <c r="I98" s="55">
        <v>0</v>
      </c>
      <c r="J98" s="57">
        <v>0</v>
      </c>
      <c r="K98" s="58"/>
      <c r="L98" s="58">
        <v>1</v>
      </c>
      <c r="M98" s="58">
        <v>5</v>
      </c>
      <c r="N98" s="58">
        <v>3</v>
      </c>
      <c r="O98" s="58"/>
      <c r="P98" s="58">
        <v>4</v>
      </c>
      <c r="Q98" s="59"/>
      <c r="R98" s="58"/>
      <c r="S98" s="58"/>
      <c r="T98" s="58"/>
      <c r="U98" s="58"/>
      <c r="V98" s="58"/>
      <c r="W98" s="58"/>
      <c r="X98" s="58"/>
      <c r="Y98" s="59"/>
      <c r="Z98" s="59"/>
      <c r="AA98" s="59"/>
      <c r="AB98" s="59"/>
      <c r="AC98" s="60"/>
    </row>
    <row r="99" spans="1:29" x14ac:dyDescent="0.25">
      <c r="A99" s="23">
        <f>IF(Geotech!B97="","",Geotech!A97)</f>
        <v>252.98</v>
      </c>
      <c r="B99" s="23">
        <f>IF(Geotech!B97="","",Geotech!B97)</f>
        <v>256.02999999999997</v>
      </c>
      <c r="C99" s="53" t="str">
        <f ca="1">IF(A99="","",LOOKUP(MEDIAN(A99,B99),INDIRECT("Lithology!$A$4:$A$"&amp;COUNTA(Lithology!$C$4:$C$107)+3),INDIRECT("Lithology!$C$4:$C$"&amp;COUNTA(Lithology!$C$4:$C$107)+3)))</f>
        <v>CLSR</v>
      </c>
      <c r="D99" s="54">
        <v>17</v>
      </c>
      <c r="E99" s="55">
        <v>19</v>
      </c>
      <c r="F99" s="55">
        <v>0</v>
      </c>
      <c r="G99" s="57">
        <v>0</v>
      </c>
      <c r="H99" s="56">
        <v>10</v>
      </c>
      <c r="I99" s="55">
        <v>0</v>
      </c>
      <c r="J99" s="57">
        <v>0</v>
      </c>
      <c r="K99" s="58"/>
      <c r="L99" s="58">
        <v>1</v>
      </c>
      <c r="M99" s="58">
        <v>2</v>
      </c>
      <c r="N99" s="58">
        <v>3</v>
      </c>
      <c r="O99" s="58">
        <v>1</v>
      </c>
      <c r="P99" s="58">
        <v>3</v>
      </c>
      <c r="Q99" s="59"/>
      <c r="R99" s="58" t="s">
        <v>219</v>
      </c>
      <c r="S99" s="58"/>
      <c r="T99" s="58" t="s">
        <v>219</v>
      </c>
      <c r="U99" s="58"/>
      <c r="V99" s="58"/>
      <c r="W99" s="58"/>
      <c r="X99" s="58"/>
      <c r="Y99" s="59"/>
      <c r="Z99" s="59"/>
      <c r="AA99" s="59"/>
      <c r="AB99" s="59"/>
      <c r="AC99" s="60"/>
    </row>
    <row r="100" spans="1:29" x14ac:dyDescent="0.25">
      <c r="A100" s="23">
        <f>IF(Geotech!B98="","",Geotech!A98)</f>
        <v>256.02999999999997</v>
      </c>
      <c r="B100" s="23">
        <f>IF(Geotech!B98="","",Geotech!B98)</f>
        <v>257.56</v>
      </c>
      <c r="C100" s="53" t="str">
        <f ca="1">IF(A100="","",LOOKUP(MEDIAN(A100,B100),INDIRECT("Lithology!$A$4:$A$"&amp;COUNTA(Lithology!$C$4:$C$107)+3),INDIRECT("Lithology!$C$4:$C$"&amp;COUNTA(Lithology!$C$4:$C$107)+3)))</f>
        <v>CLSR</v>
      </c>
      <c r="D100" s="54">
        <v>8</v>
      </c>
      <c r="E100" s="55">
        <v>6</v>
      </c>
      <c r="F100" s="55">
        <v>0</v>
      </c>
      <c r="G100" s="57">
        <v>0</v>
      </c>
      <c r="H100" s="56">
        <v>27</v>
      </c>
      <c r="I100" s="55">
        <v>4</v>
      </c>
      <c r="J100" s="57">
        <v>0</v>
      </c>
      <c r="K100" s="58"/>
      <c r="L100" s="58">
        <v>3</v>
      </c>
      <c r="M100" s="58">
        <v>1</v>
      </c>
      <c r="N100" s="58">
        <v>3</v>
      </c>
      <c r="O100" s="58"/>
      <c r="P100" s="58">
        <v>3</v>
      </c>
      <c r="Q100" s="59"/>
      <c r="R100" s="58" t="s">
        <v>215</v>
      </c>
      <c r="S100" s="58"/>
      <c r="T100" s="58"/>
      <c r="U100" s="58"/>
      <c r="V100" s="58"/>
      <c r="W100" s="58"/>
      <c r="X100" s="58"/>
      <c r="Y100" s="59"/>
      <c r="Z100" s="59"/>
      <c r="AA100" s="59"/>
      <c r="AB100" s="59"/>
      <c r="AC100" s="60"/>
    </row>
    <row r="101" spans="1:29" x14ac:dyDescent="0.25">
      <c r="A101" s="23">
        <f>IF(Geotech!B99="","",Geotech!A99)</f>
        <v>257.56</v>
      </c>
      <c r="B101" s="23">
        <f>IF(Geotech!B99="","",Geotech!B99)</f>
        <v>260.60000000000002</v>
      </c>
      <c r="C101" s="53" t="str">
        <f ca="1">IF(A101="","",LOOKUP(MEDIAN(A101,B101),INDIRECT("Lithology!$A$4:$A$"&amp;COUNTA(Lithology!$C$4:$C$107)+3),INDIRECT("Lithology!$C$4:$C$"&amp;COUNTA(Lithology!$C$4:$C$107)+3)))</f>
        <v>CLSR</v>
      </c>
      <c r="D101" s="54">
        <v>24</v>
      </c>
      <c r="E101" s="55">
        <v>39</v>
      </c>
      <c r="F101" s="55">
        <v>2</v>
      </c>
      <c r="G101" s="57">
        <v>1</v>
      </c>
      <c r="H101" s="56">
        <v>47</v>
      </c>
      <c r="I101" s="55">
        <v>14</v>
      </c>
      <c r="J101" s="57">
        <v>0</v>
      </c>
      <c r="K101" s="58"/>
      <c r="L101" s="58"/>
      <c r="M101" s="58">
        <v>2</v>
      </c>
      <c r="N101" s="58">
        <v>4</v>
      </c>
      <c r="O101" s="58"/>
      <c r="P101" s="58">
        <v>4</v>
      </c>
      <c r="Q101" s="59"/>
      <c r="R101" s="58" t="s">
        <v>221</v>
      </c>
      <c r="S101" s="58" t="s">
        <v>218</v>
      </c>
      <c r="T101" s="58" t="s">
        <v>216</v>
      </c>
      <c r="U101" s="58" t="s">
        <v>218</v>
      </c>
      <c r="V101" s="58"/>
      <c r="W101" s="58"/>
      <c r="X101" s="58"/>
      <c r="Y101" s="59"/>
      <c r="Z101" s="59"/>
      <c r="AA101" s="59"/>
      <c r="AB101" s="59" t="s">
        <v>192</v>
      </c>
      <c r="AC101" s="60"/>
    </row>
    <row r="102" spans="1:29" x14ac:dyDescent="0.25">
      <c r="A102" s="23">
        <f>IF(Geotech!B100="","",Geotech!A100)</f>
        <v>260.60000000000002</v>
      </c>
      <c r="B102" s="23">
        <f>IF(Geotech!B100="","",Geotech!B100)</f>
        <v>263.64999999999998</v>
      </c>
      <c r="C102" s="53" t="str">
        <f ca="1">IF(A102="","",LOOKUP(MEDIAN(A102,B102),INDIRECT("Lithology!$A$4:$A$"&amp;COUNTA(Lithology!$C$4:$C$107)+3),INDIRECT("Lithology!$C$4:$C$"&amp;COUNTA(Lithology!$C$4:$C$107)+3)))</f>
        <v>CLSR</v>
      </c>
      <c r="D102" s="54">
        <v>14</v>
      </c>
      <c r="E102" s="55">
        <v>34</v>
      </c>
      <c r="F102" s="55">
        <v>2</v>
      </c>
      <c r="G102" s="57">
        <v>3</v>
      </c>
      <c r="H102" s="56">
        <v>51</v>
      </c>
      <c r="I102" s="55">
        <v>69</v>
      </c>
      <c r="J102" s="57">
        <v>0</v>
      </c>
      <c r="K102" s="58"/>
      <c r="L102" s="58">
        <v>1</v>
      </c>
      <c r="M102" s="58">
        <v>1</v>
      </c>
      <c r="N102" s="58">
        <v>3</v>
      </c>
      <c r="O102" s="58"/>
      <c r="P102" s="58">
        <v>4</v>
      </c>
      <c r="Q102" s="59"/>
      <c r="R102" s="58" t="s">
        <v>221</v>
      </c>
      <c r="S102" s="58"/>
      <c r="T102" s="58" t="s">
        <v>217</v>
      </c>
      <c r="U102" s="58"/>
      <c r="V102" s="58"/>
      <c r="W102" s="58"/>
      <c r="X102" s="58"/>
      <c r="Y102" s="59"/>
      <c r="Z102" s="59"/>
      <c r="AA102" s="59"/>
      <c r="AB102" s="59"/>
      <c r="AC102" s="60"/>
    </row>
    <row r="103" spans="1:29" x14ac:dyDescent="0.25">
      <c r="A103" s="23">
        <f>IF(Geotech!B101="","",Geotech!A101)</f>
        <v>263.64999999999998</v>
      </c>
      <c r="B103" s="23">
        <f>IF(Geotech!B101="","",Geotech!B101)</f>
        <v>266.7</v>
      </c>
      <c r="C103" s="53" t="str">
        <f ca="1">IF(A103="","",LOOKUP(MEDIAN(A103,B103),INDIRECT("Lithology!$A$4:$A$"&amp;COUNTA(Lithology!$C$4:$C$107)+3),INDIRECT("Lithology!$C$4:$C$"&amp;COUNTA(Lithology!$C$4:$C$107)+3)))</f>
        <v>CLSR</v>
      </c>
      <c r="D103" s="54">
        <v>7</v>
      </c>
      <c r="E103" s="55">
        <v>21</v>
      </c>
      <c r="F103" s="55">
        <v>1</v>
      </c>
      <c r="G103" s="57">
        <v>3</v>
      </c>
      <c r="H103" s="56">
        <v>122</v>
      </c>
      <c r="I103" s="55">
        <v>7</v>
      </c>
      <c r="J103" s="57">
        <v>0</v>
      </c>
      <c r="K103" s="58"/>
      <c r="L103" s="58">
        <v>1</v>
      </c>
      <c r="M103" s="58"/>
      <c r="N103" s="58">
        <v>2</v>
      </c>
      <c r="O103" s="58"/>
      <c r="P103" s="58">
        <v>3</v>
      </c>
      <c r="Q103" s="59"/>
      <c r="R103" s="58" t="s">
        <v>221</v>
      </c>
      <c r="S103" s="58"/>
      <c r="T103" s="58"/>
      <c r="U103" s="58"/>
      <c r="V103" s="58"/>
      <c r="W103" s="58" t="s">
        <v>217</v>
      </c>
      <c r="X103" s="58"/>
      <c r="Y103" s="59"/>
      <c r="Z103" s="59"/>
      <c r="AA103" s="59"/>
      <c r="AB103" s="59"/>
      <c r="AC103" s="60"/>
    </row>
    <row r="104" spans="1:29" x14ac:dyDescent="0.25">
      <c r="A104" s="23">
        <f>IF(Geotech!B102="","",Geotech!A102)</f>
        <v>266.7</v>
      </c>
      <c r="B104" s="23">
        <f>IF(Geotech!B102="","",Geotech!B102)</f>
        <v>268.22000000000003</v>
      </c>
      <c r="C104" s="53" t="str">
        <f ca="1">IF(A104="","",LOOKUP(MEDIAN(A104,B104),INDIRECT("Lithology!$A$4:$A$"&amp;COUNTA(Lithology!$C$4:$C$107)+3),INDIRECT("Lithology!$C$4:$C$"&amp;COUNTA(Lithology!$C$4:$C$107)+3)))</f>
        <v>CLSR</v>
      </c>
      <c r="D104" s="54">
        <v>7</v>
      </c>
      <c r="E104" s="55">
        <v>14</v>
      </c>
      <c r="F104" s="55">
        <v>0</v>
      </c>
      <c r="G104" s="57">
        <v>0</v>
      </c>
      <c r="H104" s="56">
        <v>99</v>
      </c>
      <c r="I104" s="55">
        <v>0</v>
      </c>
      <c r="J104" s="57">
        <v>0</v>
      </c>
      <c r="K104" s="58"/>
      <c r="L104" s="58"/>
      <c r="M104" s="58"/>
      <c r="N104" s="58">
        <v>2</v>
      </c>
      <c r="O104" s="58"/>
      <c r="P104" s="58">
        <v>3</v>
      </c>
      <c r="Q104" s="59"/>
      <c r="R104" s="58" t="s">
        <v>215</v>
      </c>
      <c r="S104" s="58"/>
      <c r="T104" s="58" t="s">
        <v>217</v>
      </c>
      <c r="U104" s="58"/>
      <c r="V104" s="58"/>
      <c r="W104" s="58"/>
      <c r="X104" s="58"/>
      <c r="Y104" s="59"/>
      <c r="Z104" s="59"/>
      <c r="AA104" s="59"/>
      <c r="AB104" s="59"/>
      <c r="AC104" s="60"/>
    </row>
    <row r="105" spans="1:29" x14ac:dyDescent="0.25">
      <c r="A105" s="23">
        <f>IF(Geotech!B103="","",Geotech!A103)</f>
        <v>268.22000000000003</v>
      </c>
      <c r="B105" s="23">
        <f>IF(Geotech!B103="","",Geotech!B103)</f>
        <v>271.27</v>
      </c>
      <c r="C105" s="53" t="str">
        <f ca="1">IF(A105="","",LOOKUP(MEDIAN(A105,B105),INDIRECT("Lithology!$A$4:$A$"&amp;COUNTA(Lithology!$C$4:$C$107)+3),INDIRECT("Lithology!$C$4:$C$"&amp;COUNTA(Lithology!$C$4:$C$107)+3)))</f>
        <v>CHSCH</v>
      </c>
      <c r="D105" s="54">
        <v>19</v>
      </c>
      <c r="E105" s="55">
        <v>43</v>
      </c>
      <c r="F105" s="55">
        <v>0</v>
      </c>
      <c r="G105" s="57">
        <v>0</v>
      </c>
      <c r="H105" s="56">
        <v>128</v>
      </c>
      <c r="I105" s="55">
        <v>0</v>
      </c>
      <c r="J105" s="57">
        <v>0</v>
      </c>
      <c r="K105" s="58"/>
      <c r="L105" s="58"/>
      <c r="M105" s="58"/>
      <c r="N105" s="58">
        <v>1</v>
      </c>
      <c r="O105" s="58"/>
      <c r="P105" s="58">
        <v>4</v>
      </c>
      <c r="Q105" s="59"/>
      <c r="R105" s="58" t="s">
        <v>219</v>
      </c>
      <c r="S105" s="58"/>
      <c r="T105" s="58"/>
      <c r="U105" s="58"/>
      <c r="V105" s="58"/>
      <c r="W105" s="58"/>
      <c r="X105" s="58"/>
      <c r="Y105" s="59"/>
      <c r="Z105" s="59"/>
      <c r="AA105" s="59"/>
      <c r="AB105" s="59"/>
      <c r="AC105" s="60"/>
    </row>
    <row r="106" spans="1:29" x14ac:dyDescent="0.25">
      <c r="A106" s="23">
        <f>IF(Geotech!B104="","",Geotech!A104)</f>
        <v>271.27</v>
      </c>
      <c r="B106" s="23">
        <f>IF(Geotech!B104="","",Geotech!B104)</f>
        <v>272.8</v>
      </c>
      <c r="C106" s="53" t="str">
        <f ca="1">IF(A106="","",LOOKUP(MEDIAN(A106,B106),INDIRECT("Lithology!$A$4:$A$"&amp;COUNTA(Lithology!$C$4:$C$107)+3),INDIRECT("Lithology!$C$4:$C$"&amp;COUNTA(Lithology!$C$4:$C$107)+3)))</f>
        <v>CHSCH</v>
      </c>
      <c r="D106" s="54">
        <v>10</v>
      </c>
      <c r="E106" s="55">
        <v>20</v>
      </c>
      <c r="F106" s="55">
        <v>0</v>
      </c>
      <c r="G106" s="57">
        <v>0</v>
      </c>
      <c r="H106" s="56">
        <v>21</v>
      </c>
      <c r="I106" s="55">
        <v>10</v>
      </c>
      <c r="J106" s="57">
        <v>0</v>
      </c>
      <c r="K106" s="58"/>
      <c r="L106" s="58"/>
      <c r="M106" s="58"/>
      <c r="N106" s="58">
        <v>1</v>
      </c>
      <c r="O106" s="58"/>
      <c r="P106" s="58">
        <v>4</v>
      </c>
      <c r="Q106" s="59"/>
      <c r="R106" s="58" t="s">
        <v>215</v>
      </c>
      <c r="S106" s="58"/>
      <c r="T106" s="58"/>
      <c r="U106" s="58"/>
      <c r="V106" s="58"/>
      <c r="W106" s="58"/>
      <c r="X106" s="58"/>
      <c r="Y106" s="59"/>
      <c r="Z106" s="59"/>
      <c r="AA106" s="59"/>
      <c r="AB106" s="59"/>
      <c r="AC106" s="60"/>
    </row>
    <row r="107" spans="1:29" x14ac:dyDescent="0.25">
      <c r="A107" s="23">
        <f>IF(Geotech!B105="","",Geotech!A105)</f>
        <v>272.8</v>
      </c>
      <c r="B107" s="23">
        <f>IF(Geotech!B105="","",Geotech!B105)</f>
        <v>275.83999999999997</v>
      </c>
      <c r="C107" s="53" t="str">
        <f ca="1">IF(A107="","",LOOKUP(MEDIAN(A107,B107),INDIRECT("Lithology!$A$4:$A$"&amp;COUNTA(Lithology!$C$4:$C$107)+3),INDIRECT("Lithology!$C$4:$C$"&amp;COUNTA(Lithology!$C$4:$C$107)+3)))</f>
        <v>CHSCH</v>
      </c>
      <c r="D107" s="54">
        <v>14</v>
      </c>
      <c r="E107" s="55">
        <v>21</v>
      </c>
      <c r="F107" s="55">
        <v>0</v>
      </c>
      <c r="G107" s="57">
        <v>0</v>
      </c>
      <c r="H107" s="56">
        <v>175</v>
      </c>
      <c r="I107" s="55">
        <v>23</v>
      </c>
      <c r="J107" s="57">
        <v>0</v>
      </c>
      <c r="K107" s="58"/>
      <c r="L107" s="58">
        <v>1</v>
      </c>
      <c r="M107" s="58"/>
      <c r="N107" s="58">
        <v>1</v>
      </c>
      <c r="O107" s="58"/>
      <c r="P107" s="58">
        <v>3</v>
      </c>
      <c r="Q107" s="59"/>
      <c r="R107" s="58" t="s">
        <v>215</v>
      </c>
      <c r="S107" s="58"/>
      <c r="T107" s="58"/>
      <c r="U107" s="58"/>
      <c r="V107" s="58"/>
      <c r="W107" s="58"/>
      <c r="X107" s="58"/>
      <c r="Y107" s="59"/>
      <c r="Z107" s="59"/>
      <c r="AA107" s="59"/>
      <c r="AB107" s="59" t="s">
        <v>192</v>
      </c>
      <c r="AC107" s="60"/>
    </row>
    <row r="108" spans="1:29" x14ac:dyDescent="0.25">
      <c r="A108" s="23">
        <f>IF(Geotech!B106="","",Geotech!A106)</f>
        <v>275.83999999999997</v>
      </c>
      <c r="B108" s="23">
        <f>IF(Geotech!B106="","",Geotech!B106)</f>
        <v>278.89</v>
      </c>
      <c r="C108" s="53" t="str">
        <f ca="1">IF(A108="","",LOOKUP(MEDIAN(A108,B108),INDIRECT("Lithology!$A$4:$A$"&amp;COUNTA(Lithology!$C$4:$C$107)+3),INDIRECT("Lithology!$C$4:$C$"&amp;COUNTA(Lithology!$C$4:$C$107)+3)))</f>
        <v>CHSCH</v>
      </c>
      <c r="D108" s="54">
        <v>9</v>
      </c>
      <c r="E108" s="55">
        <v>27</v>
      </c>
      <c r="F108" s="55">
        <v>1</v>
      </c>
      <c r="G108" s="57">
        <v>1</v>
      </c>
      <c r="H108" s="56">
        <v>92</v>
      </c>
      <c r="I108" s="55">
        <v>0</v>
      </c>
      <c r="J108" s="57">
        <v>0</v>
      </c>
      <c r="K108" s="58"/>
      <c r="L108" s="58">
        <v>2</v>
      </c>
      <c r="M108" s="58"/>
      <c r="N108" s="58">
        <v>2</v>
      </c>
      <c r="O108" s="58"/>
      <c r="P108" s="58">
        <v>3</v>
      </c>
      <c r="Q108" s="59"/>
      <c r="R108" s="58" t="s">
        <v>221</v>
      </c>
      <c r="S108" s="58"/>
      <c r="T108" s="58" t="s">
        <v>219</v>
      </c>
      <c r="U108" s="58"/>
      <c r="V108" s="58"/>
      <c r="W108" s="58" t="s">
        <v>217</v>
      </c>
      <c r="X108" s="58"/>
      <c r="Y108" s="59"/>
      <c r="Z108" s="59"/>
      <c r="AA108" s="59"/>
      <c r="AB108" s="59"/>
      <c r="AC108" s="60"/>
    </row>
    <row r="109" spans="1:29" x14ac:dyDescent="0.25">
      <c r="A109" s="23">
        <f>IF(Geotech!B107="","",Geotech!A107)</f>
        <v>278.89</v>
      </c>
      <c r="B109" s="23">
        <f>IF(Geotech!B107="","",Geotech!B107)</f>
        <v>281.94</v>
      </c>
      <c r="C109" s="53" t="str">
        <f ca="1">IF(A109="","",LOOKUP(MEDIAN(A109,B109),INDIRECT("Lithology!$A$4:$A$"&amp;COUNTA(Lithology!$C$4:$C$107)+3),INDIRECT("Lithology!$C$4:$C$"&amp;COUNTA(Lithology!$C$4:$C$107)+3)))</f>
        <v>CHSCH</v>
      </c>
      <c r="D109" s="54">
        <v>10</v>
      </c>
      <c r="E109" s="55">
        <v>23</v>
      </c>
      <c r="F109" s="55">
        <v>1</v>
      </c>
      <c r="G109" s="57">
        <v>2</v>
      </c>
      <c r="H109" s="56">
        <v>84</v>
      </c>
      <c r="I109" s="55">
        <v>14</v>
      </c>
      <c r="J109" s="57">
        <v>0</v>
      </c>
      <c r="K109" s="58"/>
      <c r="L109" s="58">
        <v>2</v>
      </c>
      <c r="M109" s="58"/>
      <c r="N109" s="58">
        <v>1</v>
      </c>
      <c r="O109" s="58"/>
      <c r="P109" s="58">
        <v>2</v>
      </c>
      <c r="Q109" s="59"/>
      <c r="R109" s="58" t="s">
        <v>221</v>
      </c>
      <c r="S109" s="58" t="s">
        <v>219</v>
      </c>
      <c r="T109" s="58"/>
      <c r="U109" s="58"/>
      <c r="V109" s="58"/>
      <c r="W109" s="58" t="s">
        <v>217</v>
      </c>
      <c r="X109" s="58"/>
      <c r="Y109" s="59"/>
      <c r="Z109" s="59"/>
      <c r="AA109" s="59"/>
      <c r="AB109" s="59" t="s">
        <v>192</v>
      </c>
      <c r="AC109" s="60"/>
    </row>
    <row r="110" spans="1:29" x14ac:dyDescent="0.25">
      <c r="A110" s="23">
        <f>IF(Geotech!B108="","",Geotech!A108)</f>
        <v>281.94</v>
      </c>
      <c r="B110" s="23">
        <f>IF(Geotech!B108="","",Geotech!B108)</f>
        <v>284.99</v>
      </c>
      <c r="C110" s="53" t="str">
        <f ca="1">IF(A110="","",LOOKUP(MEDIAN(A110,B110),INDIRECT("Lithology!$A$4:$A$"&amp;COUNTA(Lithology!$C$4:$C$107)+3),INDIRECT("Lithology!$C$4:$C$"&amp;COUNTA(Lithology!$C$4:$C$107)+3)))</f>
        <v>CHSCH</v>
      </c>
      <c r="D110" s="54">
        <v>5</v>
      </c>
      <c r="E110" s="55">
        <v>14</v>
      </c>
      <c r="F110" s="55">
        <v>1</v>
      </c>
      <c r="G110" s="57">
        <v>1</v>
      </c>
      <c r="H110" s="56">
        <v>44</v>
      </c>
      <c r="I110" s="55">
        <v>104</v>
      </c>
      <c r="J110" s="57">
        <v>0</v>
      </c>
      <c r="K110" s="58"/>
      <c r="L110" s="58"/>
      <c r="M110" s="58"/>
      <c r="N110" s="58">
        <v>1</v>
      </c>
      <c r="O110" s="58"/>
      <c r="P110" s="58">
        <v>4</v>
      </c>
      <c r="Q110" s="59"/>
      <c r="R110" s="58" t="s">
        <v>221</v>
      </c>
      <c r="S110" s="58"/>
      <c r="T110" s="58"/>
      <c r="U110" s="58"/>
      <c r="V110" s="58"/>
      <c r="W110" s="58" t="s">
        <v>217</v>
      </c>
      <c r="X110" s="58"/>
      <c r="Y110" s="59"/>
      <c r="Z110" s="59" t="s">
        <v>192</v>
      </c>
      <c r="AA110" s="59"/>
      <c r="AB110" s="59"/>
      <c r="AC110" s="60" t="s">
        <v>68</v>
      </c>
    </row>
    <row r="111" spans="1:29" x14ac:dyDescent="0.25">
      <c r="A111" s="23">
        <f>IF(Geotech!B109="","",Geotech!A109)</f>
        <v>284.99</v>
      </c>
      <c r="B111" s="23">
        <f>IF(Geotech!B109="","",Geotech!B109)</f>
        <v>288.04000000000002</v>
      </c>
      <c r="C111" s="53" t="str">
        <f ca="1">IF(A111="","",LOOKUP(MEDIAN(A111,B111),INDIRECT("Lithology!$A$4:$A$"&amp;COUNTA(Lithology!$C$4:$C$107)+3),INDIRECT("Lithology!$C$4:$C$"&amp;COUNTA(Lithology!$C$4:$C$107)+3)))</f>
        <v>CHSCH</v>
      </c>
      <c r="D111" s="54">
        <v>10</v>
      </c>
      <c r="E111" s="55">
        <v>25</v>
      </c>
      <c r="F111" s="55">
        <v>3</v>
      </c>
      <c r="G111" s="57">
        <v>5</v>
      </c>
      <c r="H111" s="56">
        <v>99</v>
      </c>
      <c r="I111" s="55">
        <v>12</v>
      </c>
      <c r="J111" s="57">
        <v>0</v>
      </c>
      <c r="K111" s="58"/>
      <c r="L111" s="58">
        <v>1</v>
      </c>
      <c r="M111" s="58"/>
      <c r="N111" s="58">
        <v>2</v>
      </c>
      <c r="O111" s="58"/>
      <c r="P111" s="58">
        <v>2</v>
      </c>
      <c r="Q111" s="59"/>
      <c r="R111" s="58" t="s">
        <v>221</v>
      </c>
      <c r="S111" s="58"/>
      <c r="T111" s="58"/>
      <c r="U111" s="58"/>
      <c r="V111" s="58"/>
      <c r="W111" s="58" t="s">
        <v>217</v>
      </c>
      <c r="X111" s="58"/>
      <c r="Y111" s="59"/>
      <c r="Z111" s="59" t="s">
        <v>192</v>
      </c>
      <c r="AA111" s="59"/>
      <c r="AB111" s="59"/>
      <c r="AC111" s="60" t="s">
        <v>68</v>
      </c>
    </row>
    <row r="112" spans="1:29" x14ac:dyDescent="0.25">
      <c r="A112" s="23">
        <f>IF(Geotech!B110="","",Geotech!A110)</f>
        <v>288.04000000000002</v>
      </c>
      <c r="B112" s="23">
        <f>IF(Geotech!B110="","",Geotech!B110)</f>
        <v>291.08</v>
      </c>
      <c r="C112" s="53" t="str">
        <f ca="1">IF(A112="","",LOOKUP(MEDIAN(A112,B112),INDIRECT("Lithology!$A$4:$A$"&amp;COUNTA(Lithology!$C$4:$C$107)+3),INDIRECT("Lithology!$C$4:$C$"&amp;COUNTA(Lithology!$C$4:$C$107)+3)))</f>
        <v>CHSCH</v>
      </c>
      <c r="D112" s="54">
        <v>10</v>
      </c>
      <c r="E112" s="55">
        <v>14</v>
      </c>
      <c r="F112" s="55">
        <v>1</v>
      </c>
      <c r="G112" s="57">
        <v>2</v>
      </c>
      <c r="H112" s="56">
        <v>99</v>
      </c>
      <c r="I112" s="55">
        <v>21</v>
      </c>
      <c r="J112" s="57">
        <v>0</v>
      </c>
      <c r="K112" s="58"/>
      <c r="L112" s="58">
        <v>1</v>
      </c>
      <c r="M112" s="58"/>
      <c r="N112" s="58">
        <v>1</v>
      </c>
      <c r="O112" s="58"/>
      <c r="P112" s="58">
        <v>4</v>
      </c>
      <c r="Q112" s="59"/>
      <c r="R112" s="58" t="s">
        <v>221</v>
      </c>
      <c r="S112" s="58"/>
      <c r="T112" s="58"/>
      <c r="U112" s="58"/>
      <c r="V112" s="58"/>
      <c r="W112" s="58"/>
      <c r="X112" s="58"/>
      <c r="Y112" s="59"/>
      <c r="Z112" s="59" t="s">
        <v>192</v>
      </c>
      <c r="AA112" s="59"/>
      <c r="AB112" s="59"/>
      <c r="AC112" s="60" t="s">
        <v>68</v>
      </c>
    </row>
    <row r="113" spans="1:29" x14ac:dyDescent="0.25">
      <c r="A113" s="23">
        <f>IF(Geotech!B111="","",Geotech!A111)</f>
        <v>291.08</v>
      </c>
      <c r="B113" s="23">
        <f>IF(Geotech!B111="","",Geotech!B111)</f>
        <v>294.13</v>
      </c>
      <c r="C113" s="53" t="str">
        <f ca="1">IF(A113="","",LOOKUP(MEDIAN(A113,B113),INDIRECT("Lithology!$A$4:$A$"&amp;COUNTA(Lithology!$C$4:$C$107)+3),INDIRECT("Lithology!$C$4:$C$"&amp;COUNTA(Lithology!$C$4:$C$107)+3)))</f>
        <v>CHSCH</v>
      </c>
      <c r="D113" s="54">
        <v>8</v>
      </c>
      <c r="E113" s="55">
        <v>14</v>
      </c>
      <c r="F113" s="55">
        <v>4</v>
      </c>
      <c r="G113" s="57">
        <v>4</v>
      </c>
      <c r="H113" s="56">
        <v>49</v>
      </c>
      <c r="I113" s="55">
        <v>26</v>
      </c>
      <c r="J113" s="57">
        <v>0</v>
      </c>
      <c r="K113" s="58"/>
      <c r="L113" s="58">
        <v>2</v>
      </c>
      <c r="M113" s="58"/>
      <c r="N113" s="58"/>
      <c r="O113" s="58"/>
      <c r="P113" s="58">
        <v>3</v>
      </c>
      <c r="Q113" s="59"/>
      <c r="R113" s="58" t="s">
        <v>221</v>
      </c>
      <c r="S113" s="58"/>
      <c r="T113" s="58"/>
      <c r="U113" s="58"/>
      <c r="V113" s="58"/>
      <c r="W113" s="58" t="s">
        <v>217</v>
      </c>
      <c r="X113" s="58"/>
      <c r="Y113" s="59"/>
      <c r="Z113" s="59" t="s">
        <v>192</v>
      </c>
      <c r="AA113" s="59"/>
      <c r="AB113" s="59"/>
      <c r="AC113" s="60" t="s">
        <v>68</v>
      </c>
    </row>
    <row r="114" spans="1:29" x14ac:dyDescent="0.25">
      <c r="A114" s="23">
        <f>IF(Geotech!B112="","",Geotech!A112)</f>
        <v>294.13</v>
      </c>
      <c r="B114" s="23">
        <f>IF(Geotech!B112="","",Geotech!B112)</f>
        <v>297.18</v>
      </c>
      <c r="C114" s="53" t="str">
        <f ca="1">IF(A114="","",LOOKUP(MEDIAN(A114,B114),INDIRECT("Lithology!$A$4:$A$"&amp;COUNTA(Lithology!$C$4:$C$107)+3),INDIRECT("Lithology!$C$4:$C$"&amp;COUNTA(Lithology!$C$4:$C$107)+3)))</f>
        <v>CHSCH</v>
      </c>
      <c r="D114" s="54">
        <v>11</v>
      </c>
      <c r="E114" s="55">
        <v>49</v>
      </c>
      <c r="F114" s="55">
        <v>2</v>
      </c>
      <c r="G114" s="57">
        <v>2</v>
      </c>
      <c r="H114" s="56">
        <v>99</v>
      </c>
      <c r="I114" s="55">
        <v>50</v>
      </c>
      <c r="J114" s="57">
        <v>0</v>
      </c>
      <c r="K114" s="58"/>
      <c r="L114" s="58">
        <v>1</v>
      </c>
      <c r="M114" s="58"/>
      <c r="N114" s="58"/>
      <c r="O114" s="58"/>
      <c r="P114" s="58">
        <v>3</v>
      </c>
      <c r="Q114" s="59"/>
      <c r="R114" s="58" t="s">
        <v>221</v>
      </c>
      <c r="S114" s="58"/>
      <c r="T114" s="58"/>
      <c r="U114" s="58"/>
      <c r="V114" s="58"/>
      <c r="W114" s="58" t="s">
        <v>217</v>
      </c>
      <c r="X114" s="58"/>
      <c r="Y114" s="59"/>
      <c r="Z114" s="59" t="s">
        <v>192</v>
      </c>
      <c r="AA114" s="59"/>
      <c r="AB114" s="59"/>
      <c r="AC114" s="60" t="s">
        <v>68</v>
      </c>
    </row>
    <row r="115" spans="1:29" x14ac:dyDescent="0.25">
      <c r="A115" s="23">
        <f>IF(Geotech!B113="","",Geotech!A113)</f>
        <v>297.18</v>
      </c>
      <c r="B115" s="23">
        <f>IF(Geotech!B113="","",Geotech!B113)</f>
        <v>300.23</v>
      </c>
      <c r="C115" s="53" t="str">
        <f ca="1">IF(A115="","",LOOKUP(MEDIAN(A115,B115),INDIRECT("Lithology!$A$4:$A$"&amp;COUNTA(Lithology!$C$4:$C$107)+3),INDIRECT("Lithology!$C$4:$C$"&amp;COUNTA(Lithology!$C$4:$C$107)+3)))</f>
        <v>CHSCH</v>
      </c>
      <c r="D115" s="54">
        <v>5</v>
      </c>
      <c r="E115" s="55">
        <v>15</v>
      </c>
      <c r="F115" s="55">
        <v>0</v>
      </c>
      <c r="G115" s="57">
        <v>0</v>
      </c>
      <c r="H115" s="56">
        <v>55</v>
      </c>
      <c r="I115" s="55">
        <v>25</v>
      </c>
      <c r="J115" s="57">
        <v>85</v>
      </c>
      <c r="K115" s="58"/>
      <c r="L115" s="58">
        <v>2</v>
      </c>
      <c r="M115" s="58"/>
      <c r="N115" s="58">
        <v>1</v>
      </c>
      <c r="O115" s="58"/>
      <c r="P115" s="58">
        <v>2</v>
      </c>
      <c r="Q115" s="59"/>
      <c r="R115" s="58" t="s">
        <v>221</v>
      </c>
      <c r="S115" s="58"/>
      <c r="T115" s="58" t="s">
        <v>219</v>
      </c>
      <c r="U115" s="58"/>
      <c r="V115" s="58"/>
      <c r="W115" s="58"/>
      <c r="X115" s="58"/>
      <c r="Y115" s="59"/>
      <c r="Z115" s="59" t="s">
        <v>192</v>
      </c>
      <c r="AA115" s="59"/>
      <c r="AB115" s="59"/>
      <c r="AC115" s="60" t="s">
        <v>68</v>
      </c>
    </row>
    <row r="116" spans="1:29" x14ac:dyDescent="0.25">
      <c r="A116" s="23">
        <f>IF(Geotech!B114="","",Geotech!A114)</f>
        <v>300.23</v>
      </c>
      <c r="B116" s="23">
        <f>IF(Geotech!B114="","",Geotech!B114)</f>
        <v>303.27999999999997</v>
      </c>
      <c r="C116" s="53" t="str">
        <f ca="1">IF(A116="","",LOOKUP(MEDIAN(A116,B116),INDIRECT("Lithology!$A$4:$A$"&amp;COUNTA(Lithology!$C$4:$C$107)+3),INDIRECT("Lithology!$C$4:$C$"&amp;COUNTA(Lithology!$C$4:$C$107)+3)))</f>
        <v>CHSCH</v>
      </c>
      <c r="D116" s="54">
        <v>18</v>
      </c>
      <c r="E116" s="55">
        <v>36</v>
      </c>
      <c r="F116" s="55">
        <v>1</v>
      </c>
      <c r="G116" s="57">
        <v>6</v>
      </c>
      <c r="H116" s="56">
        <v>3</v>
      </c>
      <c r="I116" s="55">
        <v>0</v>
      </c>
      <c r="J116" s="57">
        <v>0</v>
      </c>
      <c r="K116" s="58"/>
      <c r="L116" s="58">
        <v>2</v>
      </c>
      <c r="M116" s="58"/>
      <c r="N116" s="58">
        <v>1</v>
      </c>
      <c r="O116" s="58"/>
      <c r="P116" s="58">
        <v>2</v>
      </c>
      <c r="Q116" s="59"/>
      <c r="R116" s="58" t="s">
        <v>219</v>
      </c>
      <c r="S116" s="58"/>
      <c r="T116" s="58"/>
      <c r="U116" s="58"/>
      <c r="V116" s="58"/>
      <c r="W116" s="58"/>
      <c r="X116" s="58"/>
      <c r="Y116" s="59"/>
      <c r="Z116" s="59"/>
      <c r="AA116" s="59"/>
      <c r="AB116" s="59"/>
      <c r="AC116" s="60"/>
    </row>
    <row r="117" spans="1:29" x14ac:dyDescent="0.25">
      <c r="A117" s="23">
        <f>IF(Geotech!B115="","",Geotech!A115)</f>
        <v>303.27999999999997</v>
      </c>
      <c r="B117" s="23">
        <f>IF(Geotech!B115="","",Geotech!B115)</f>
        <v>306.32</v>
      </c>
      <c r="C117" s="53" t="str">
        <f ca="1">IF(A117="","",LOOKUP(MEDIAN(A117,B117),INDIRECT("Lithology!$A$4:$A$"&amp;COUNTA(Lithology!$C$4:$C$107)+3),INDIRECT("Lithology!$C$4:$C$"&amp;COUNTA(Lithology!$C$4:$C$107)+3)))</f>
        <v>MQST</v>
      </c>
      <c r="D117" s="54">
        <v>10</v>
      </c>
      <c r="E117" s="55">
        <v>19</v>
      </c>
      <c r="F117" s="55">
        <v>2</v>
      </c>
      <c r="G117" s="57">
        <v>5.5</v>
      </c>
      <c r="H117" s="56">
        <v>40</v>
      </c>
      <c r="I117" s="55">
        <v>17</v>
      </c>
      <c r="J117" s="57">
        <v>0</v>
      </c>
      <c r="K117" s="58"/>
      <c r="L117" s="58">
        <v>2</v>
      </c>
      <c r="M117" s="58"/>
      <c r="N117" s="58">
        <v>1</v>
      </c>
      <c r="O117" s="58"/>
      <c r="P117" s="58">
        <v>1</v>
      </c>
      <c r="Q117" s="59"/>
      <c r="R117" s="58" t="s">
        <v>221</v>
      </c>
      <c r="S117" s="58" t="s">
        <v>218</v>
      </c>
      <c r="T117" s="58"/>
      <c r="U117" s="58"/>
      <c r="V117" s="58"/>
      <c r="W117" s="58" t="s">
        <v>217</v>
      </c>
      <c r="X117" s="58"/>
      <c r="Y117" s="59"/>
      <c r="Z117" s="59"/>
      <c r="AA117" s="59"/>
      <c r="AB117" s="59"/>
      <c r="AC117" s="60"/>
    </row>
    <row r="118" spans="1:29" x14ac:dyDescent="0.25">
      <c r="A118" s="23">
        <f>IF(Geotech!B116="","",Geotech!A116)</f>
        <v>306.32</v>
      </c>
      <c r="B118" s="23">
        <f>IF(Geotech!B116="","",Geotech!B116)</f>
        <v>309.36</v>
      </c>
      <c r="C118" s="53" t="str">
        <f ca="1">IF(A118="","",LOOKUP(MEDIAN(A118,B118),INDIRECT("Lithology!$A$4:$A$"&amp;COUNTA(Lithology!$C$4:$C$107)+3),INDIRECT("Lithology!$C$4:$C$"&amp;COUNTA(Lithology!$C$4:$C$107)+3)))</f>
        <v>MQST</v>
      </c>
      <c r="D118" s="54">
        <v>9</v>
      </c>
      <c r="E118" s="55">
        <v>23</v>
      </c>
      <c r="F118" s="55">
        <v>1</v>
      </c>
      <c r="G118" s="57">
        <v>0.5</v>
      </c>
      <c r="H118" s="56">
        <v>61</v>
      </c>
      <c r="I118" s="55">
        <v>0</v>
      </c>
      <c r="J118" s="57">
        <v>0</v>
      </c>
      <c r="K118" s="58"/>
      <c r="L118" s="58">
        <v>2</v>
      </c>
      <c r="M118" s="58"/>
      <c r="N118" s="58">
        <v>1</v>
      </c>
      <c r="O118" s="58"/>
      <c r="P118" s="58">
        <v>2</v>
      </c>
      <c r="Q118" s="59"/>
      <c r="R118" s="58" t="s">
        <v>215</v>
      </c>
      <c r="S118" s="58"/>
      <c r="T118" s="58"/>
      <c r="U118" s="58"/>
      <c r="V118" s="58"/>
      <c r="W118" s="58"/>
      <c r="X118" s="58"/>
      <c r="Y118" s="59"/>
      <c r="Z118" s="59"/>
      <c r="AA118" s="59"/>
      <c r="AB118" s="59"/>
      <c r="AC118" s="60"/>
    </row>
    <row r="119" spans="1:29" x14ac:dyDescent="0.25">
      <c r="A119" s="23">
        <f>IF(Geotech!B117="","",Geotech!A117)</f>
        <v>309.36</v>
      </c>
      <c r="B119" s="23">
        <f>IF(Geotech!B117="","",Geotech!B117)</f>
        <v>312.41000000000003</v>
      </c>
      <c r="C119" s="53" t="str">
        <f ca="1">IF(A119="","",LOOKUP(MEDIAN(A119,B119),INDIRECT("Lithology!$A$4:$A$"&amp;COUNTA(Lithology!$C$4:$C$107)+3),INDIRECT("Lithology!$C$4:$C$"&amp;COUNTA(Lithology!$C$4:$C$107)+3)))</f>
        <v>MQST</v>
      </c>
      <c r="D119" s="54">
        <v>13</v>
      </c>
      <c r="E119" s="55">
        <v>20</v>
      </c>
      <c r="F119" s="55">
        <v>2</v>
      </c>
      <c r="G119" s="57">
        <v>1.5</v>
      </c>
      <c r="H119" s="56">
        <v>31</v>
      </c>
      <c r="I119" s="55">
        <v>0</v>
      </c>
      <c r="J119" s="57">
        <v>0</v>
      </c>
      <c r="K119" s="58"/>
      <c r="L119" s="58">
        <v>2</v>
      </c>
      <c r="M119" s="58"/>
      <c r="N119" s="58"/>
      <c r="O119" s="58"/>
      <c r="P119" s="58">
        <v>2</v>
      </c>
      <c r="Q119" s="59"/>
      <c r="R119" s="58" t="s">
        <v>215</v>
      </c>
      <c r="S119" s="58"/>
      <c r="T119" s="58"/>
      <c r="U119" s="58"/>
      <c r="V119" s="58"/>
      <c r="W119" s="58"/>
      <c r="X119" s="58"/>
      <c r="Y119" s="59"/>
      <c r="Z119" s="59"/>
      <c r="AA119" s="59"/>
      <c r="AB119" s="59"/>
      <c r="AC119" s="60"/>
    </row>
    <row r="120" spans="1:29" x14ac:dyDescent="0.25">
      <c r="A120" s="23">
        <f>IF(Geotech!B118="","",Geotech!A118)</f>
        <v>312.41000000000003</v>
      </c>
      <c r="B120" s="23">
        <f>IF(Geotech!B118="","",Geotech!B118)</f>
        <v>315.45</v>
      </c>
      <c r="C120" s="53" t="str">
        <f ca="1">IF(A120="","",LOOKUP(MEDIAN(A120,B120),INDIRECT("Lithology!$A$4:$A$"&amp;COUNTA(Lithology!$C$4:$C$107)+3),INDIRECT("Lithology!$C$4:$C$"&amp;COUNTA(Lithology!$C$4:$C$107)+3)))</f>
        <v>MQST</v>
      </c>
      <c r="D120" s="54">
        <v>11</v>
      </c>
      <c r="E120" s="55">
        <v>14</v>
      </c>
      <c r="F120" s="55">
        <v>2</v>
      </c>
      <c r="G120" s="57">
        <v>3</v>
      </c>
      <c r="H120" s="56">
        <v>5</v>
      </c>
      <c r="I120" s="55">
        <v>0</v>
      </c>
      <c r="J120" s="57">
        <v>0</v>
      </c>
      <c r="K120" s="58"/>
      <c r="L120" s="58">
        <v>3</v>
      </c>
      <c r="M120" s="58"/>
      <c r="N120" s="58"/>
      <c r="O120" s="58"/>
      <c r="P120" s="58">
        <v>2</v>
      </c>
      <c r="Q120" s="59"/>
      <c r="R120" s="58" t="s">
        <v>219</v>
      </c>
      <c r="S120" s="58"/>
      <c r="T120" s="58"/>
      <c r="U120" s="58"/>
      <c r="V120" s="58"/>
      <c r="W120" s="58" t="s">
        <v>217</v>
      </c>
      <c r="X120" s="58"/>
      <c r="Y120" s="59"/>
      <c r="Z120" s="59"/>
      <c r="AA120" s="59"/>
      <c r="AB120" s="59"/>
      <c r="AC120" s="60"/>
    </row>
    <row r="121" spans="1:29" x14ac:dyDescent="0.25">
      <c r="A121" s="23">
        <f>IF(Geotech!B119="","",Geotech!A119)</f>
        <v>315.45</v>
      </c>
      <c r="B121" s="23">
        <f>IF(Geotech!B119="","",Geotech!B119)</f>
        <v>318.5</v>
      </c>
      <c r="C121" s="53" t="str">
        <f ca="1">IF(A121="","",LOOKUP(MEDIAN(A121,B121),INDIRECT("Lithology!$A$4:$A$"&amp;COUNTA(Lithology!$C$4:$C$107)+3),INDIRECT("Lithology!$C$4:$C$"&amp;COUNTA(Lithology!$C$4:$C$107)+3)))</f>
        <v>MQST</v>
      </c>
      <c r="D121" s="54">
        <v>13</v>
      </c>
      <c r="E121" s="55">
        <v>33</v>
      </c>
      <c r="F121" s="55">
        <v>1</v>
      </c>
      <c r="G121" s="57">
        <v>2</v>
      </c>
      <c r="H121" s="56">
        <v>30</v>
      </c>
      <c r="I121" s="55">
        <v>0</v>
      </c>
      <c r="J121" s="57">
        <v>0</v>
      </c>
      <c r="K121" s="58"/>
      <c r="L121" s="58">
        <v>3</v>
      </c>
      <c r="M121" s="58"/>
      <c r="N121" s="58">
        <v>1</v>
      </c>
      <c r="O121" s="58"/>
      <c r="P121" s="58">
        <v>2</v>
      </c>
      <c r="Q121" s="59"/>
      <c r="R121" s="58" t="s">
        <v>221</v>
      </c>
      <c r="S121" s="58"/>
      <c r="T121" s="58"/>
      <c r="U121" s="58"/>
      <c r="V121" s="58"/>
      <c r="W121" s="58" t="s">
        <v>217</v>
      </c>
      <c r="X121" s="58"/>
      <c r="Y121" s="59"/>
      <c r="Z121" s="59"/>
      <c r="AA121" s="59"/>
      <c r="AB121" s="59"/>
      <c r="AC121" s="60"/>
    </row>
    <row r="122" spans="1:29" x14ac:dyDescent="0.25">
      <c r="A122" s="23">
        <f>IF(Geotech!B120="","",Geotech!A120)</f>
        <v>318.5</v>
      </c>
      <c r="B122" s="23">
        <f>IF(Geotech!B120="","",Geotech!B120)</f>
        <v>321.54000000000002</v>
      </c>
      <c r="C122" s="53" t="str">
        <f ca="1">IF(A122="","",LOOKUP(MEDIAN(A122,B122),INDIRECT("Lithology!$A$4:$A$"&amp;COUNTA(Lithology!$C$4:$C$107)+3),INDIRECT("Lithology!$C$4:$C$"&amp;COUNTA(Lithology!$C$4:$C$107)+3)))</f>
        <v>MQST</v>
      </c>
      <c r="D122" s="54">
        <v>14</v>
      </c>
      <c r="E122" s="55">
        <v>30</v>
      </c>
      <c r="F122" s="55">
        <v>2</v>
      </c>
      <c r="G122" s="57">
        <v>2.5</v>
      </c>
      <c r="H122" s="56">
        <v>47</v>
      </c>
      <c r="I122" s="55">
        <v>0</v>
      </c>
      <c r="J122" s="57">
        <v>0</v>
      </c>
      <c r="K122" s="58"/>
      <c r="L122" s="58">
        <v>3</v>
      </c>
      <c r="M122" s="58"/>
      <c r="N122" s="58"/>
      <c r="O122" s="58"/>
      <c r="P122" s="58">
        <v>2</v>
      </c>
      <c r="Q122" s="59"/>
      <c r="R122" s="58" t="s">
        <v>220</v>
      </c>
      <c r="S122" s="58"/>
      <c r="T122" s="58"/>
      <c r="U122" s="58"/>
      <c r="V122" s="58"/>
      <c r="W122" s="58" t="s">
        <v>217</v>
      </c>
      <c r="X122" s="58"/>
      <c r="Y122" s="59"/>
      <c r="Z122" s="59"/>
      <c r="AA122" s="59"/>
      <c r="AB122" s="59"/>
      <c r="AC122" s="60"/>
    </row>
    <row r="123" spans="1:29" x14ac:dyDescent="0.25">
      <c r="A123" s="23">
        <f>IF(Geotech!B121="","",Geotech!A121)</f>
        <v>321.54000000000002</v>
      </c>
      <c r="B123" s="23">
        <f>IF(Geotech!B121="","",Geotech!B121)</f>
        <v>324.61</v>
      </c>
      <c r="C123" s="53" t="str">
        <f ca="1">IF(A123="","",LOOKUP(MEDIAN(A123,B123),INDIRECT("Lithology!$A$4:$A$"&amp;COUNTA(Lithology!$C$4:$C$107)+3),INDIRECT("Lithology!$C$4:$C$"&amp;COUNTA(Lithology!$C$4:$C$107)+3)))</f>
        <v>MQST</v>
      </c>
      <c r="D123" s="54">
        <v>6</v>
      </c>
      <c r="E123" s="55">
        <v>11</v>
      </c>
      <c r="F123" s="55">
        <v>0</v>
      </c>
      <c r="G123" s="57">
        <v>0</v>
      </c>
      <c r="H123" s="56">
        <v>131</v>
      </c>
      <c r="I123" s="55">
        <v>14</v>
      </c>
      <c r="J123" s="57">
        <v>0</v>
      </c>
      <c r="K123" s="58"/>
      <c r="L123" s="58">
        <v>3</v>
      </c>
      <c r="M123" s="58"/>
      <c r="N123" s="58"/>
      <c r="O123" s="58">
        <v>1</v>
      </c>
      <c r="P123" s="58">
        <v>2</v>
      </c>
      <c r="Q123" s="59"/>
      <c r="R123" s="58" t="s">
        <v>215</v>
      </c>
      <c r="S123" s="58"/>
      <c r="T123" s="58"/>
      <c r="U123" s="58"/>
      <c r="V123" s="58"/>
      <c r="W123" s="58"/>
      <c r="X123" s="58"/>
      <c r="Y123" s="59"/>
      <c r="Z123" s="59"/>
      <c r="AA123" s="59"/>
      <c r="AB123" s="59"/>
      <c r="AC123" s="60"/>
    </row>
    <row r="124" spans="1:29" x14ac:dyDescent="0.25">
      <c r="A124" s="23">
        <f>IF(Geotech!B122="","",Geotech!A122)</f>
        <v>324.61</v>
      </c>
      <c r="B124" s="23">
        <f>IF(Geotech!B122="","",Geotech!B122)</f>
        <v>327.66000000000003</v>
      </c>
      <c r="C124" s="53" t="str">
        <f ca="1">IF(A124="","",LOOKUP(MEDIAN(A124,B124),INDIRECT("Lithology!$A$4:$A$"&amp;COUNTA(Lithology!$C$4:$C$107)+3),INDIRECT("Lithology!$C$4:$C$"&amp;COUNTA(Lithology!$C$4:$C$107)+3)))</f>
        <v>QTZT</v>
      </c>
      <c r="D124" s="54">
        <v>14</v>
      </c>
      <c r="E124" s="55">
        <v>30</v>
      </c>
      <c r="F124" s="55">
        <v>2</v>
      </c>
      <c r="G124" s="57">
        <v>6</v>
      </c>
      <c r="H124" s="56">
        <v>82</v>
      </c>
      <c r="I124" s="55">
        <v>88</v>
      </c>
      <c r="J124" s="57">
        <v>9</v>
      </c>
      <c r="K124" s="58"/>
      <c r="L124" s="58">
        <v>3</v>
      </c>
      <c r="M124" s="58"/>
      <c r="N124" s="58"/>
      <c r="O124" s="58"/>
      <c r="P124" s="58">
        <v>1</v>
      </c>
      <c r="Q124" s="59">
        <v>1</v>
      </c>
      <c r="R124" s="58" t="s">
        <v>221</v>
      </c>
      <c r="S124" s="58"/>
      <c r="T124" s="58"/>
      <c r="U124" s="58"/>
      <c r="V124" s="58"/>
      <c r="W124" s="58"/>
      <c r="X124" s="58"/>
      <c r="Y124" s="59"/>
      <c r="Z124" s="59"/>
      <c r="AA124" s="59"/>
      <c r="AB124" s="59"/>
      <c r="AC124" s="60"/>
    </row>
    <row r="125" spans="1:29" x14ac:dyDescent="0.25">
      <c r="A125" s="23">
        <f>IF(Geotech!B123="","",Geotech!A123)</f>
        <v>327.66000000000003</v>
      </c>
      <c r="B125" s="23">
        <f>IF(Geotech!B123="","",Geotech!B123)</f>
        <v>330.7</v>
      </c>
      <c r="C125" s="53" t="str">
        <f ca="1">IF(A125="","",LOOKUP(MEDIAN(A125,B125),INDIRECT("Lithology!$A$4:$A$"&amp;COUNTA(Lithology!$C$4:$C$107)+3),INDIRECT("Lithology!$C$4:$C$"&amp;COUNTA(Lithology!$C$4:$C$107)+3)))</f>
        <v>QTZT</v>
      </c>
      <c r="D125" s="54">
        <v>3</v>
      </c>
      <c r="E125" s="55">
        <v>4</v>
      </c>
      <c r="F125" s="55">
        <v>4</v>
      </c>
      <c r="G125" s="57">
        <v>3.5</v>
      </c>
      <c r="H125" s="56">
        <v>42</v>
      </c>
      <c r="I125" s="55">
        <v>4</v>
      </c>
      <c r="J125" s="57">
        <v>14</v>
      </c>
      <c r="K125" s="58"/>
      <c r="L125" s="58">
        <v>5</v>
      </c>
      <c r="M125" s="58"/>
      <c r="N125" s="58"/>
      <c r="O125" s="58">
        <v>1</v>
      </c>
      <c r="P125" s="58"/>
      <c r="Q125" s="59">
        <v>1</v>
      </c>
      <c r="R125" s="58" t="s">
        <v>221</v>
      </c>
      <c r="S125" s="58"/>
      <c r="T125" s="58"/>
      <c r="U125" s="58"/>
      <c r="V125" s="58"/>
      <c r="W125" s="58" t="s">
        <v>217</v>
      </c>
      <c r="X125" s="58"/>
      <c r="Y125" s="59"/>
      <c r="Z125" s="59"/>
      <c r="AA125" s="59"/>
      <c r="AB125" s="59"/>
      <c r="AC125" s="60"/>
    </row>
    <row r="126" spans="1:29" x14ac:dyDescent="0.25">
      <c r="A126" s="23">
        <f>IF(Geotech!B124="","",Geotech!A124)</f>
        <v>330.7</v>
      </c>
      <c r="B126" s="23">
        <f>IF(Geotech!B124="","",Geotech!B124)</f>
        <v>333.75</v>
      </c>
      <c r="C126" s="53" t="str">
        <f ca="1">IF(A126="","",LOOKUP(MEDIAN(A126,B126),INDIRECT("Lithology!$A$4:$A$"&amp;COUNTA(Lithology!$C$4:$C$107)+3),INDIRECT("Lithology!$C$4:$C$"&amp;COUNTA(Lithology!$C$4:$C$107)+3)))</f>
        <v>QTZT</v>
      </c>
      <c r="D126" s="54">
        <v>3</v>
      </c>
      <c r="E126" s="55">
        <v>6</v>
      </c>
      <c r="F126" s="55">
        <v>5</v>
      </c>
      <c r="G126" s="57">
        <v>10</v>
      </c>
      <c r="H126" s="56">
        <v>18</v>
      </c>
      <c r="I126" s="55">
        <v>34</v>
      </c>
      <c r="J126" s="57">
        <v>0</v>
      </c>
      <c r="K126" s="58"/>
      <c r="L126" s="58">
        <v>4</v>
      </c>
      <c r="M126" s="58"/>
      <c r="N126" s="58">
        <v>1</v>
      </c>
      <c r="O126" s="58">
        <v>1</v>
      </c>
      <c r="P126" s="58"/>
      <c r="Q126" s="59"/>
      <c r="R126" s="58" t="s">
        <v>221</v>
      </c>
      <c r="S126" s="58"/>
      <c r="T126" s="58" t="s">
        <v>217</v>
      </c>
      <c r="U126" s="58"/>
      <c r="V126" s="58"/>
      <c r="W126" s="58" t="s">
        <v>217</v>
      </c>
      <c r="X126" s="58" t="s">
        <v>217</v>
      </c>
      <c r="Y126" s="59"/>
      <c r="Z126" s="59"/>
      <c r="AA126" s="59"/>
      <c r="AB126" s="59"/>
      <c r="AC126" s="60" t="s">
        <v>582</v>
      </c>
    </row>
    <row r="127" spans="1:29" x14ac:dyDescent="0.25">
      <c r="A127" s="23">
        <f>IF(Geotech!B125="","",Geotech!A125)</f>
        <v>333.75</v>
      </c>
      <c r="B127" s="23">
        <f>IF(Geotech!B125="","",Geotech!B125)</f>
        <v>336.8</v>
      </c>
      <c r="C127" s="53" t="str">
        <f ca="1">IF(A127="","",LOOKUP(MEDIAN(A127,B127),INDIRECT("Lithology!$A$4:$A$"&amp;COUNTA(Lithology!$C$4:$C$107)+3),INDIRECT("Lithology!$C$4:$C$"&amp;COUNTA(Lithology!$C$4:$C$107)+3)))</f>
        <v>QTZT</v>
      </c>
      <c r="D127" s="54">
        <v>6</v>
      </c>
      <c r="E127" s="55">
        <v>7</v>
      </c>
      <c r="F127" s="55">
        <v>5</v>
      </c>
      <c r="G127" s="57">
        <v>12.5</v>
      </c>
      <c r="H127" s="56">
        <v>26</v>
      </c>
      <c r="I127" s="55">
        <v>0</v>
      </c>
      <c r="J127" s="57">
        <v>0</v>
      </c>
      <c r="K127" s="58"/>
      <c r="L127" s="58">
        <v>4</v>
      </c>
      <c r="M127" s="58"/>
      <c r="N127" s="58">
        <v>1</v>
      </c>
      <c r="O127" s="58">
        <v>1</v>
      </c>
      <c r="P127" s="58">
        <v>1</v>
      </c>
      <c r="Q127" s="59"/>
      <c r="R127" s="58" t="s">
        <v>583</v>
      </c>
      <c r="S127" s="58"/>
      <c r="T127" s="58"/>
      <c r="U127" s="58"/>
      <c r="V127" s="58"/>
      <c r="W127" s="58"/>
      <c r="X127" s="58"/>
      <c r="Y127" s="59"/>
      <c r="Z127" s="59"/>
      <c r="AA127" s="59"/>
      <c r="AB127" s="59"/>
    </row>
    <row r="128" spans="1:29" x14ac:dyDescent="0.25">
      <c r="A128" s="23">
        <f>IF(Geotech!B126="","",Geotech!A126)</f>
        <v>336.8</v>
      </c>
      <c r="B128" s="23">
        <f>IF(Geotech!B126="","",Geotech!B126)</f>
        <v>339.85</v>
      </c>
      <c r="C128" s="53" t="str">
        <f ca="1">IF(A128="","",LOOKUP(MEDIAN(A128,B128),INDIRECT("Lithology!$A$4:$A$"&amp;COUNTA(Lithology!$C$4:$C$107)+3),INDIRECT("Lithology!$C$4:$C$"&amp;COUNTA(Lithology!$C$4:$C$107)+3)))</f>
        <v>CASI</v>
      </c>
      <c r="D128" s="54">
        <v>14</v>
      </c>
      <c r="E128" s="55">
        <v>27</v>
      </c>
      <c r="F128" s="55">
        <v>4</v>
      </c>
      <c r="G128" s="57">
        <v>7</v>
      </c>
      <c r="H128" s="56">
        <v>90</v>
      </c>
      <c r="I128" s="55">
        <v>15</v>
      </c>
      <c r="J128" s="57">
        <v>0</v>
      </c>
      <c r="K128" s="58"/>
      <c r="L128" s="58">
        <v>3</v>
      </c>
      <c r="M128" s="58"/>
      <c r="N128" s="58">
        <v>2</v>
      </c>
      <c r="O128" s="58">
        <v>2</v>
      </c>
      <c r="P128" s="58">
        <v>1</v>
      </c>
      <c r="Q128" s="59"/>
      <c r="R128" s="58" t="s">
        <v>221</v>
      </c>
      <c r="S128" s="58"/>
      <c r="T128" s="58"/>
      <c r="U128" s="58"/>
      <c r="V128" s="58"/>
      <c r="W128" s="58"/>
      <c r="X128" s="58"/>
      <c r="Y128" s="59"/>
      <c r="Z128" s="59"/>
      <c r="AA128" s="59"/>
      <c r="AB128" s="59"/>
      <c r="AC128" s="60"/>
    </row>
    <row r="129" spans="1:29" x14ac:dyDescent="0.25">
      <c r="A129" s="23">
        <f>IF(Geotech!B127="","",Geotech!A127)</f>
        <v>339.85</v>
      </c>
      <c r="B129" s="23">
        <f>IF(Geotech!B127="","",Geotech!B127)</f>
        <v>342.9</v>
      </c>
      <c r="C129" s="53" t="str">
        <f ca="1">IF(A129="","",LOOKUP(MEDIAN(A129,B129),INDIRECT("Lithology!$A$4:$A$"&amp;COUNTA(Lithology!$C$4:$C$107)+3),INDIRECT("Lithology!$C$4:$C$"&amp;COUNTA(Lithology!$C$4:$C$107)+3)))</f>
        <v>CSCH</v>
      </c>
      <c r="D129" s="54">
        <v>10</v>
      </c>
      <c r="E129" s="55">
        <v>17</v>
      </c>
      <c r="F129" s="55">
        <v>6</v>
      </c>
      <c r="G129" s="57">
        <v>18</v>
      </c>
      <c r="H129" s="56">
        <v>81</v>
      </c>
      <c r="I129" s="55">
        <v>69</v>
      </c>
      <c r="J129" s="57">
        <v>0</v>
      </c>
      <c r="K129" s="58"/>
      <c r="L129" s="58">
        <v>3</v>
      </c>
      <c r="M129" s="58"/>
      <c r="N129" s="58">
        <v>2</v>
      </c>
      <c r="O129" s="58">
        <v>2</v>
      </c>
      <c r="P129" s="58">
        <v>1</v>
      </c>
      <c r="Q129" s="59"/>
      <c r="R129" s="58" t="s">
        <v>221</v>
      </c>
      <c r="S129" s="58"/>
      <c r="T129" s="58"/>
      <c r="U129" s="58"/>
      <c r="V129" s="58"/>
      <c r="W129" s="58" t="s">
        <v>217</v>
      </c>
      <c r="X129" s="58"/>
      <c r="Y129" s="59"/>
      <c r="Z129" s="59"/>
      <c r="AA129" s="59"/>
      <c r="AB129" s="59"/>
      <c r="AC129" s="60"/>
    </row>
    <row r="130" spans="1:29" x14ac:dyDescent="0.25">
      <c r="A130" s="23">
        <f>IF(Geotech!B128="","",Geotech!A128)</f>
        <v>342.9</v>
      </c>
      <c r="B130" s="23">
        <f>IF(Geotech!B128="","",Geotech!B128)</f>
        <v>345.95</v>
      </c>
      <c r="C130" s="53" t="str">
        <f ca="1">IF(A130="","",LOOKUP(MEDIAN(A130,B130),INDIRECT("Lithology!$A$4:$A$"&amp;COUNTA(Lithology!$C$4:$C$107)+3),INDIRECT("Lithology!$C$4:$C$"&amp;COUNTA(Lithology!$C$4:$C$107)+3)))</f>
        <v>QTZT</v>
      </c>
      <c r="D130" s="54">
        <v>5</v>
      </c>
      <c r="E130" s="55">
        <v>13</v>
      </c>
      <c r="F130" s="55">
        <v>0</v>
      </c>
      <c r="G130" s="57">
        <v>0</v>
      </c>
      <c r="H130" s="56">
        <v>51</v>
      </c>
      <c r="I130" s="55">
        <v>75</v>
      </c>
      <c r="J130" s="57">
        <v>0</v>
      </c>
      <c r="K130" s="58"/>
      <c r="L130" s="58">
        <v>2</v>
      </c>
      <c r="M130" s="58"/>
      <c r="N130" s="58">
        <v>2</v>
      </c>
      <c r="O130" s="58">
        <v>3</v>
      </c>
      <c r="P130" s="58">
        <v>2</v>
      </c>
      <c r="Q130" s="59"/>
      <c r="R130" s="58" t="s">
        <v>215</v>
      </c>
      <c r="S130" s="58"/>
      <c r="T130" s="58"/>
      <c r="U130" s="58"/>
      <c r="V130" s="58"/>
      <c r="W130" s="58"/>
      <c r="X130" s="58"/>
      <c r="Y130" s="59"/>
      <c r="Z130" s="59"/>
      <c r="AA130" s="59"/>
      <c r="AB130" s="59"/>
      <c r="AC130" s="60"/>
    </row>
    <row r="131" spans="1:29" x14ac:dyDescent="0.25">
      <c r="A131" s="23">
        <f>IF(Geotech!B129="","",Geotech!A129)</f>
        <v>345.95</v>
      </c>
      <c r="B131" s="23">
        <f>IF(Geotech!B129="","",Geotech!B129)</f>
        <v>348.99</v>
      </c>
      <c r="C131" s="53" t="str">
        <f ca="1">IF(A131="","",LOOKUP(MEDIAN(A131,B131),INDIRECT("Lithology!$A$4:$A$"&amp;COUNTA(Lithology!$C$4:$C$107)+3),INDIRECT("Lithology!$C$4:$C$"&amp;COUNTA(Lithology!$C$4:$C$107)+3)))</f>
        <v>CHSCH</v>
      </c>
      <c r="D131" s="54">
        <v>12</v>
      </c>
      <c r="E131" s="55">
        <v>39</v>
      </c>
      <c r="F131" s="55">
        <v>1</v>
      </c>
      <c r="G131" s="57">
        <v>5</v>
      </c>
      <c r="H131" s="56">
        <v>66</v>
      </c>
      <c r="I131" s="55">
        <v>15</v>
      </c>
      <c r="J131" s="57">
        <v>0</v>
      </c>
      <c r="K131" s="58"/>
      <c r="L131" s="58">
        <v>3</v>
      </c>
      <c r="M131" s="58">
        <v>1</v>
      </c>
      <c r="N131" s="58"/>
      <c r="O131" s="58"/>
      <c r="P131" s="58">
        <v>2</v>
      </c>
      <c r="Q131" s="59"/>
      <c r="R131" s="58" t="s">
        <v>215</v>
      </c>
      <c r="S131" s="58"/>
      <c r="T131" s="58" t="s">
        <v>217</v>
      </c>
      <c r="U131" s="58"/>
      <c r="V131" s="58"/>
      <c r="W131" s="58"/>
      <c r="X131" s="58"/>
      <c r="Y131" s="59"/>
      <c r="Z131" s="59"/>
      <c r="AA131" s="59"/>
      <c r="AB131" s="59"/>
      <c r="AC131" s="60"/>
    </row>
    <row r="132" spans="1:29" x14ac:dyDescent="0.25">
      <c r="A132" s="23">
        <f>IF(Geotech!B130="","",Geotech!A130)</f>
        <v>348.99</v>
      </c>
      <c r="B132" s="23">
        <f>IF(Geotech!B130="","",Geotech!B130)</f>
        <v>352.04</v>
      </c>
      <c r="C132" s="53" t="str">
        <f ca="1">IF(A132="","",LOOKUP(MEDIAN(A132,B132),INDIRECT("Lithology!$A$4:$A$"&amp;COUNTA(Lithology!$C$4:$C$107)+3),INDIRECT("Lithology!$C$4:$C$"&amp;COUNTA(Lithology!$C$4:$C$107)+3)))</f>
        <v>CHSCH</v>
      </c>
      <c r="D132" s="54">
        <v>14</v>
      </c>
      <c r="E132" s="55">
        <v>34</v>
      </c>
      <c r="F132" s="55">
        <v>0</v>
      </c>
      <c r="G132" s="57">
        <v>0</v>
      </c>
      <c r="H132" s="56">
        <v>2</v>
      </c>
      <c r="I132" s="55">
        <v>4</v>
      </c>
      <c r="J132" s="57">
        <v>0</v>
      </c>
      <c r="K132" s="58"/>
      <c r="L132" s="58">
        <v>2</v>
      </c>
      <c r="M132" s="58"/>
      <c r="N132" s="58"/>
      <c r="O132" s="58"/>
      <c r="P132" s="58">
        <v>3</v>
      </c>
      <c r="Q132" s="59"/>
      <c r="R132" s="58" t="s">
        <v>215</v>
      </c>
      <c r="S132" s="58"/>
      <c r="T132" s="58"/>
      <c r="U132" s="58"/>
      <c r="V132" s="58"/>
      <c r="W132" s="58"/>
      <c r="X132" s="58"/>
      <c r="Y132" s="59"/>
      <c r="Z132" s="59"/>
      <c r="AA132" s="59"/>
      <c r="AB132" s="59"/>
      <c r="AC132" s="60"/>
    </row>
    <row r="133" spans="1:29" x14ac:dyDescent="0.25">
      <c r="A133" s="23">
        <f>IF(Geotech!B131="","",Geotech!A131)</f>
        <v>352.04</v>
      </c>
      <c r="B133" s="23">
        <f>IF(Geotech!B131="","",Geotech!B131)</f>
        <v>355.09</v>
      </c>
      <c r="C133" s="53" t="str">
        <f ca="1">IF(A133="","",LOOKUP(MEDIAN(A133,B133),INDIRECT("Lithology!$A$4:$A$"&amp;COUNTA(Lithology!$C$4:$C$107)+3),INDIRECT("Lithology!$C$4:$C$"&amp;COUNTA(Lithology!$C$4:$C$107)+3)))</f>
        <v>CHSCH</v>
      </c>
      <c r="D133" s="54">
        <v>11</v>
      </c>
      <c r="E133" s="55">
        <v>27</v>
      </c>
      <c r="F133" s="55">
        <v>1</v>
      </c>
      <c r="G133" s="57">
        <v>7</v>
      </c>
      <c r="H133" s="56">
        <v>93</v>
      </c>
      <c r="I133" s="55">
        <v>33</v>
      </c>
      <c r="J133" s="57">
        <v>5</v>
      </c>
      <c r="K133" s="58"/>
      <c r="L133" s="58">
        <v>2</v>
      </c>
      <c r="M133" s="58"/>
      <c r="N133" s="58"/>
      <c r="O133" s="58"/>
      <c r="P133" s="58">
        <v>3</v>
      </c>
      <c r="Q133" s="59"/>
      <c r="R133" s="58" t="s">
        <v>221</v>
      </c>
      <c r="S133" s="58"/>
      <c r="T133" s="58" t="s">
        <v>217</v>
      </c>
      <c r="U133" s="58"/>
      <c r="V133" s="58"/>
      <c r="W133" s="58" t="s">
        <v>217</v>
      </c>
      <c r="X133" s="58"/>
      <c r="Y133" s="59"/>
      <c r="Z133" s="59"/>
      <c r="AA133" s="59"/>
      <c r="AB133" s="59"/>
      <c r="AC133" s="60"/>
    </row>
    <row r="134" spans="1:29" x14ac:dyDescent="0.25">
      <c r="A134" s="23">
        <f>IF(Geotech!B132="","",Geotech!A132)</f>
        <v>355.09</v>
      </c>
      <c r="B134" s="23">
        <f>IF(Geotech!B132="","",Geotech!B132)</f>
        <v>358.14</v>
      </c>
      <c r="C134" s="53" t="str">
        <f ca="1">IF(A134="","",LOOKUP(MEDIAN(A134,B134),INDIRECT("Lithology!$A$4:$A$"&amp;COUNTA(Lithology!$C$4:$C$107)+3),INDIRECT("Lithology!$C$4:$C$"&amp;COUNTA(Lithology!$C$4:$C$107)+3)))</f>
        <v>CHSCH</v>
      </c>
      <c r="D134" s="54">
        <v>10</v>
      </c>
      <c r="E134" s="55">
        <v>33</v>
      </c>
      <c r="F134" s="55">
        <v>0</v>
      </c>
      <c r="G134" s="57">
        <v>0</v>
      </c>
      <c r="H134" s="56">
        <v>26</v>
      </c>
      <c r="I134" s="55">
        <v>11</v>
      </c>
      <c r="J134" s="57">
        <v>0</v>
      </c>
      <c r="K134" s="58"/>
      <c r="L134" s="58">
        <v>2</v>
      </c>
      <c r="M134" s="58"/>
      <c r="N134" s="58"/>
      <c r="O134" s="58">
        <v>1</v>
      </c>
      <c r="P134" s="58">
        <v>2</v>
      </c>
      <c r="Q134" s="59"/>
      <c r="R134" s="58" t="s">
        <v>215</v>
      </c>
      <c r="S134" s="58"/>
      <c r="T134" s="58"/>
      <c r="U134" s="58"/>
      <c r="V134" s="58"/>
      <c r="W134" s="58"/>
      <c r="X134" s="58"/>
      <c r="Y134" s="59"/>
      <c r="Z134" s="59"/>
      <c r="AA134" s="59"/>
      <c r="AB134" s="59"/>
      <c r="AC134" s="60"/>
    </row>
    <row r="135" spans="1:29" x14ac:dyDescent="0.25">
      <c r="A135" s="23">
        <f>IF(Geotech!B133="","",Geotech!A133)</f>
        <v>358.14</v>
      </c>
      <c r="B135" s="23">
        <f>IF(Geotech!B133="","",Geotech!B133)</f>
        <v>361.18</v>
      </c>
      <c r="C135" s="53" t="str">
        <f ca="1">IF(A135="","",LOOKUP(MEDIAN(A135,B135),INDIRECT("Lithology!$A$4:$A$"&amp;COUNTA(Lithology!$C$4:$C$107)+3),INDIRECT("Lithology!$C$4:$C$"&amp;COUNTA(Lithology!$C$4:$C$107)+3)))</f>
        <v>CHSCH</v>
      </c>
      <c r="D135" s="54">
        <v>10</v>
      </c>
      <c r="E135" s="55">
        <v>24</v>
      </c>
      <c r="F135" s="55">
        <v>4</v>
      </c>
      <c r="G135" s="57">
        <v>11</v>
      </c>
      <c r="H135" s="56">
        <v>63</v>
      </c>
      <c r="I135" s="55">
        <v>15</v>
      </c>
      <c r="J135" s="57">
        <v>10</v>
      </c>
      <c r="K135" s="58"/>
      <c r="L135" s="58">
        <v>2</v>
      </c>
      <c r="M135" s="58"/>
      <c r="N135" s="58"/>
      <c r="O135" s="58">
        <v>1</v>
      </c>
      <c r="P135" s="58">
        <v>2</v>
      </c>
      <c r="Q135" s="59"/>
      <c r="R135" s="58" t="s">
        <v>221</v>
      </c>
      <c r="S135" s="58"/>
      <c r="T135" s="58"/>
      <c r="U135" s="58"/>
      <c r="V135" s="58"/>
      <c r="W135" s="58" t="s">
        <v>217</v>
      </c>
      <c r="X135" s="58"/>
      <c r="Y135" s="59"/>
      <c r="Z135" s="59"/>
      <c r="AA135" s="59"/>
      <c r="AB135" s="59"/>
      <c r="AC135" s="60"/>
    </row>
    <row r="136" spans="1:29" x14ac:dyDescent="0.25">
      <c r="A136" s="23">
        <f>IF(Geotech!B134="","",Geotech!A134)</f>
        <v>361.18</v>
      </c>
      <c r="B136" s="23">
        <f>IF(Geotech!B134="","",Geotech!B134)</f>
        <v>364.23</v>
      </c>
      <c r="C136" s="53" t="str">
        <f ca="1">IF(A136="","",LOOKUP(MEDIAN(A136,B136),INDIRECT("Lithology!$A$4:$A$"&amp;COUNTA(Lithology!$C$4:$C$107)+3),INDIRECT("Lithology!$C$4:$C$"&amp;COUNTA(Lithology!$C$4:$C$107)+3)))</f>
        <v>CHSCH</v>
      </c>
      <c r="D136" s="54">
        <v>10</v>
      </c>
      <c r="E136" s="55">
        <v>23</v>
      </c>
      <c r="F136" s="55">
        <v>2</v>
      </c>
      <c r="G136" s="57">
        <v>3</v>
      </c>
      <c r="H136" s="56">
        <v>31</v>
      </c>
      <c r="I136" s="55">
        <v>0</v>
      </c>
      <c r="J136" s="57">
        <v>0</v>
      </c>
      <c r="K136" s="58"/>
      <c r="L136" s="58">
        <v>4</v>
      </c>
      <c r="M136" s="58"/>
      <c r="N136" s="58"/>
      <c r="O136" s="58">
        <v>1</v>
      </c>
      <c r="P136" s="58">
        <v>1</v>
      </c>
      <c r="Q136" s="59"/>
      <c r="R136" s="58" t="s">
        <v>215</v>
      </c>
      <c r="S136" s="58" t="s">
        <v>217</v>
      </c>
      <c r="T136" s="58"/>
      <c r="U136" s="58"/>
      <c r="V136" s="58"/>
      <c r="W136" s="58"/>
      <c r="X136" s="58"/>
      <c r="Y136" s="59"/>
      <c r="Z136" s="59"/>
      <c r="AA136" s="59"/>
      <c r="AB136" s="59"/>
      <c r="AC136" s="60"/>
    </row>
    <row r="137" spans="1:29" x14ac:dyDescent="0.25">
      <c r="A137" s="23">
        <f>IF(Geotech!B135="","",Geotech!A135)</f>
        <v>364.23</v>
      </c>
      <c r="B137" s="23">
        <f>IF(Geotech!B135="","",Geotech!B135)</f>
        <v>367.28</v>
      </c>
      <c r="C137" s="53" t="str">
        <f ca="1">IF(A137="","",LOOKUP(MEDIAN(A137,B137),INDIRECT("Lithology!$A$4:$A$"&amp;COUNTA(Lithology!$C$4:$C$107)+3),INDIRECT("Lithology!$C$4:$C$"&amp;COUNTA(Lithology!$C$4:$C$107)+3)))</f>
        <v>CHSCH</v>
      </c>
      <c r="D137" s="54">
        <v>11</v>
      </c>
      <c r="E137" s="55">
        <v>32</v>
      </c>
      <c r="F137" s="55">
        <v>1</v>
      </c>
      <c r="G137" s="57">
        <v>2</v>
      </c>
      <c r="H137" s="56">
        <v>40</v>
      </c>
      <c r="I137" s="55">
        <v>17</v>
      </c>
      <c r="J137" s="57">
        <v>0</v>
      </c>
      <c r="K137" s="58"/>
      <c r="L137" s="58">
        <v>2</v>
      </c>
      <c r="M137" s="58"/>
      <c r="N137" s="58"/>
      <c r="O137" s="58"/>
      <c r="P137" s="58">
        <v>3</v>
      </c>
      <c r="Q137" s="59"/>
      <c r="R137" s="58" t="s">
        <v>221</v>
      </c>
      <c r="S137" s="58"/>
      <c r="T137" s="58"/>
      <c r="U137" s="58"/>
      <c r="V137" s="58"/>
      <c r="W137" s="58" t="s">
        <v>217</v>
      </c>
      <c r="X137" s="58"/>
      <c r="Y137" s="59"/>
      <c r="Z137" s="59"/>
      <c r="AA137" s="59"/>
      <c r="AB137" s="59"/>
      <c r="AC137" s="60"/>
    </row>
    <row r="138" spans="1:29" x14ac:dyDescent="0.25">
      <c r="A138" s="23">
        <f>IF(Geotech!B136="","",Geotech!A136)</f>
        <v>367.28</v>
      </c>
      <c r="B138" s="23">
        <f>IF(Geotech!B136="","",Geotech!B136)</f>
        <v>370.33</v>
      </c>
      <c r="C138" s="53" t="str">
        <f ca="1">IF(A138="","",LOOKUP(MEDIAN(A138,B138),INDIRECT("Lithology!$A$4:$A$"&amp;COUNTA(Lithology!$C$4:$C$107)+3),INDIRECT("Lithology!$C$4:$C$"&amp;COUNTA(Lithology!$C$4:$C$107)+3)))</f>
        <v>CHSCH</v>
      </c>
      <c r="D138" s="54">
        <v>17</v>
      </c>
      <c r="E138" s="55">
        <v>24</v>
      </c>
      <c r="F138" s="55">
        <v>1</v>
      </c>
      <c r="G138" s="57">
        <v>2</v>
      </c>
      <c r="H138" s="56">
        <v>30</v>
      </c>
      <c r="I138" s="55">
        <v>4</v>
      </c>
      <c r="J138" s="57">
        <v>0</v>
      </c>
      <c r="K138" s="58"/>
      <c r="L138" s="58">
        <v>2</v>
      </c>
      <c r="M138" s="58"/>
      <c r="N138" s="58"/>
      <c r="O138" s="58"/>
      <c r="P138" s="58">
        <v>3</v>
      </c>
      <c r="Q138" s="59"/>
      <c r="R138" s="58" t="s">
        <v>219</v>
      </c>
      <c r="S138" s="58"/>
      <c r="T138" s="58" t="s">
        <v>217</v>
      </c>
      <c r="U138" s="58"/>
      <c r="V138" s="58"/>
      <c r="W138" s="58" t="s">
        <v>217</v>
      </c>
      <c r="X138" s="58"/>
      <c r="Y138" s="59"/>
      <c r="Z138" s="59" t="s">
        <v>192</v>
      </c>
      <c r="AA138" s="59"/>
      <c r="AB138" s="59"/>
      <c r="AC138" s="60" t="s">
        <v>667</v>
      </c>
    </row>
    <row r="139" spans="1:29" x14ac:dyDescent="0.25">
      <c r="A139" s="23">
        <f>IF(Geotech!B137="","",Geotech!A137)</f>
        <v>370.33</v>
      </c>
      <c r="B139" s="23">
        <f>IF(Geotech!B137="","",Geotech!B137)</f>
        <v>373.38</v>
      </c>
      <c r="C139" s="53" t="str">
        <f ca="1">IF(A139="","",LOOKUP(MEDIAN(A139,B139),INDIRECT("Lithology!$A$4:$A$"&amp;COUNTA(Lithology!$C$4:$C$107)+3),INDIRECT("Lithology!$C$4:$C$"&amp;COUNTA(Lithology!$C$4:$C$107)+3)))</f>
        <v>CHSCH</v>
      </c>
      <c r="D139" s="54">
        <v>7</v>
      </c>
      <c r="E139" s="55">
        <v>14</v>
      </c>
      <c r="F139" s="55">
        <v>2</v>
      </c>
      <c r="G139" s="57">
        <v>9</v>
      </c>
      <c r="H139" s="56">
        <v>11</v>
      </c>
      <c r="I139" s="55">
        <v>29</v>
      </c>
      <c r="J139" s="57">
        <v>0</v>
      </c>
      <c r="K139" s="58"/>
      <c r="L139" s="58">
        <v>2</v>
      </c>
      <c r="M139" s="58">
        <v>2</v>
      </c>
      <c r="N139" s="58"/>
      <c r="O139" s="58"/>
      <c r="P139" s="58">
        <v>2</v>
      </c>
      <c r="Q139" s="59"/>
      <c r="R139" s="58" t="s">
        <v>215</v>
      </c>
      <c r="S139" s="58"/>
      <c r="T139" s="58" t="s">
        <v>217</v>
      </c>
      <c r="U139" s="58"/>
      <c r="V139" s="58"/>
      <c r="W139" s="58" t="s">
        <v>217</v>
      </c>
      <c r="X139" s="58"/>
      <c r="Y139" s="59"/>
      <c r="Z139" s="59"/>
      <c r="AA139" s="59"/>
      <c r="AB139" s="59"/>
      <c r="AC139" s="60"/>
    </row>
    <row r="140" spans="1:29" x14ac:dyDescent="0.25">
      <c r="A140" s="23">
        <f>IF(Geotech!B138="","",Geotech!A138)</f>
        <v>373.38</v>
      </c>
      <c r="B140" s="23">
        <f>IF(Geotech!B138="","",Geotech!B138)</f>
        <v>376.42</v>
      </c>
      <c r="C140" s="53" t="str">
        <f ca="1">IF(A140="","",LOOKUP(MEDIAN(A140,B140),INDIRECT("Lithology!$A$4:$A$"&amp;COUNTA(Lithology!$C$4:$C$107)+3),INDIRECT("Lithology!$C$4:$C$"&amp;COUNTA(Lithology!$C$4:$C$107)+3)))</f>
        <v>CHSCH</v>
      </c>
      <c r="D140" s="54">
        <v>16</v>
      </c>
      <c r="E140" s="55">
        <v>29</v>
      </c>
      <c r="F140" s="55">
        <v>3</v>
      </c>
      <c r="G140" s="57">
        <v>1.5</v>
      </c>
      <c r="H140" s="56">
        <v>122</v>
      </c>
      <c r="I140" s="55">
        <v>44</v>
      </c>
      <c r="J140" s="57">
        <v>0</v>
      </c>
      <c r="K140" s="58"/>
      <c r="L140" s="58">
        <v>2</v>
      </c>
      <c r="M140" s="58"/>
      <c r="N140" s="58"/>
      <c r="O140" s="58">
        <v>1</v>
      </c>
      <c r="P140" s="58">
        <v>2</v>
      </c>
      <c r="Q140" s="59"/>
      <c r="R140" s="58" t="s">
        <v>215</v>
      </c>
      <c r="S140" s="58"/>
      <c r="T140" s="58"/>
      <c r="U140" s="58"/>
      <c r="V140" s="58"/>
      <c r="W140" s="58"/>
      <c r="X140" s="58"/>
      <c r="Y140" s="59"/>
      <c r="Z140" s="59"/>
      <c r="AA140" s="59"/>
      <c r="AB140" s="59"/>
      <c r="AC140" s="60"/>
    </row>
    <row r="141" spans="1:29" x14ac:dyDescent="0.25">
      <c r="A141" s="23">
        <f>IF(Geotech!B139="","",Geotech!A139)</f>
        <v>376.42</v>
      </c>
      <c r="B141" s="23">
        <f>IF(Geotech!B139="","",Geotech!B139)</f>
        <v>379.47</v>
      </c>
      <c r="C141" s="53" t="str">
        <f ca="1">IF(A141="","",LOOKUP(MEDIAN(A141,B141),INDIRECT("Lithology!$A$4:$A$"&amp;COUNTA(Lithology!$C$4:$C$107)+3),INDIRECT("Lithology!$C$4:$C$"&amp;COUNTA(Lithology!$C$4:$C$107)+3)))</f>
        <v>CHSCH</v>
      </c>
      <c r="D141" s="54">
        <v>15</v>
      </c>
      <c r="E141" s="55">
        <v>31</v>
      </c>
      <c r="F141" s="55">
        <v>1</v>
      </c>
      <c r="G141" s="57">
        <v>2</v>
      </c>
      <c r="H141" s="56">
        <v>66</v>
      </c>
      <c r="I141" s="55">
        <v>87</v>
      </c>
      <c r="J141" s="57">
        <v>3</v>
      </c>
      <c r="K141" s="58"/>
      <c r="L141" s="58">
        <v>2</v>
      </c>
      <c r="M141" s="58"/>
      <c r="N141" s="58"/>
      <c r="O141" s="58">
        <v>2</v>
      </c>
      <c r="P141" s="58">
        <v>3</v>
      </c>
      <c r="Q141" s="59"/>
      <c r="R141" s="58" t="s">
        <v>215</v>
      </c>
      <c r="S141" s="58"/>
      <c r="T141" s="58"/>
      <c r="U141" s="58"/>
      <c r="V141" s="58"/>
      <c r="W141" s="58"/>
      <c r="X141" s="58"/>
      <c r="Y141" s="59"/>
      <c r="Z141" s="59"/>
      <c r="AA141" s="59"/>
      <c r="AB141" s="59"/>
      <c r="AC141" s="60"/>
    </row>
    <row r="142" spans="1:29" x14ac:dyDescent="0.25">
      <c r="A142" s="23">
        <f>IF(Geotech!B140="","",Geotech!A140)</f>
        <v>379.47</v>
      </c>
      <c r="B142" s="23">
        <f>IF(Geotech!B140="","",Geotech!B140)</f>
        <v>382.52</v>
      </c>
      <c r="C142" s="53" t="str">
        <f ca="1">IF(A142="","",LOOKUP(MEDIAN(A142,B142),INDIRECT("Lithology!$A$4:$A$"&amp;COUNTA(Lithology!$C$4:$C$107)+3),INDIRECT("Lithology!$C$4:$C$"&amp;COUNTA(Lithology!$C$4:$C$107)+3)))</f>
        <v>CHSCH</v>
      </c>
      <c r="D142" s="54">
        <v>13</v>
      </c>
      <c r="E142" s="55">
        <v>24</v>
      </c>
      <c r="F142" s="55">
        <v>2</v>
      </c>
      <c r="G142" s="57">
        <v>7</v>
      </c>
      <c r="H142" s="56">
        <v>134</v>
      </c>
      <c r="I142" s="55">
        <v>53</v>
      </c>
      <c r="J142" s="57">
        <v>4</v>
      </c>
      <c r="K142" s="58"/>
      <c r="L142" s="58">
        <v>3</v>
      </c>
      <c r="M142" s="58"/>
      <c r="N142" s="58"/>
      <c r="O142" s="58">
        <v>1</v>
      </c>
      <c r="P142" s="58">
        <v>2</v>
      </c>
      <c r="Q142" s="59"/>
      <c r="R142" s="58" t="s">
        <v>221</v>
      </c>
      <c r="S142" s="58"/>
      <c r="T142" s="58"/>
      <c r="U142" s="58"/>
      <c r="V142" s="58"/>
      <c r="W142" s="58" t="s">
        <v>217</v>
      </c>
      <c r="X142" s="58"/>
      <c r="Y142" s="59"/>
      <c r="Z142" s="59"/>
      <c r="AA142" s="59"/>
      <c r="AB142" s="59"/>
      <c r="AC142" s="60"/>
    </row>
    <row r="143" spans="1:29" x14ac:dyDescent="0.25">
      <c r="A143" s="23">
        <f>IF(Geotech!B141="","",Geotech!A141)</f>
        <v>382.52</v>
      </c>
      <c r="B143" s="23">
        <f>IF(Geotech!B141="","",Geotech!B141)</f>
        <v>385.57</v>
      </c>
      <c r="C143" s="53" t="str">
        <f ca="1">IF(A143="","",LOOKUP(MEDIAN(A143,B143),INDIRECT("Lithology!$A$4:$A$"&amp;COUNTA(Lithology!$C$4:$C$107)+3),INDIRECT("Lithology!$C$4:$C$"&amp;COUNTA(Lithology!$C$4:$C$107)+3)))</f>
        <v>CASI</v>
      </c>
      <c r="D143" s="54">
        <v>8</v>
      </c>
      <c r="E143" s="55">
        <v>26</v>
      </c>
      <c r="F143" s="55">
        <v>3</v>
      </c>
      <c r="G143" s="57">
        <v>20</v>
      </c>
      <c r="H143" s="56">
        <v>76</v>
      </c>
      <c r="I143" s="55">
        <v>83</v>
      </c>
      <c r="J143" s="57">
        <v>0</v>
      </c>
      <c r="K143" s="58"/>
      <c r="L143" s="58">
        <v>3</v>
      </c>
      <c r="M143" s="58"/>
      <c r="N143" s="58"/>
      <c r="O143" s="58">
        <v>3</v>
      </c>
      <c r="P143" s="58">
        <v>2</v>
      </c>
      <c r="Q143" s="59"/>
      <c r="R143" s="58" t="s">
        <v>221</v>
      </c>
      <c r="S143" s="58"/>
      <c r="T143" s="58" t="s">
        <v>217</v>
      </c>
      <c r="U143" s="58"/>
      <c r="V143" s="58"/>
      <c r="W143" s="58" t="s">
        <v>217</v>
      </c>
      <c r="X143" s="58"/>
      <c r="Y143" s="59"/>
      <c r="Z143" s="59"/>
      <c r="AA143" s="59"/>
      <c r="AB143" s="59"/>
      <c r="AC143" s="60"/>
    </row>
    <row r="144" spans="1:29" x14ac:dyDescent="0.25">
      <c r="A144" s="23">
        <f>IF(Geotech!B142="","",Geotech!A142)</f>
        <v>385.57</v>
      </c>
      <c r="B144" s="23">
        <f>IF(Geotech!B142="","",Geotech!B142)</f>
        <v>388.62</v>
      </c>
      <c r="C144" s="53" t="str">
        <f ca="1">IF(A144="","",LOOKUP(MEDIAN(A144,B144),INDIRECT("Lithology!$A$4:$A$"&amp;COUNTA(Lithology!$C$4:$C$107)+3),INDIRECT("Lithology!$C$4:$C$"&amp;COUNTA(Lithology!$C$4:$C$107)+3)))</f>
        <v>LMST</v>
      </c>
      <c r="D144" s="54">
        <v>3</v>
      </c>
      <c r="E144" s="55">
        <v>9</v>
      </c>
      <c r="F144" s="55">
        <v>2</v>
      </c>
      <c r="G144" s="57">
        <v>9</v>
      </c>
      <c r="H144" s="56">
        <v>43</v>
      </c>
      <c r="I144" s="55">
        <v>0</v>
      </c>
      <c r="J144" s="57">
        <v>0</v>
      </c>
      <c r="K144" s="58"/>
      <c r="L144" s="58">
        <v>2</v>
      </c>
      <c r="M144" s="58"/>
      <c r="N144" s="58">
        <v>1</v>
      </c>
      <c r="O144" s="58">
        <v>5</v>
      </c>
      <c r="P144" s="58"/>
      <c r="Q144" s="59"/>
      <c r="R144" s="58" t="s">
        <v>216</v>
      </c>
      <c r="S144" s="58"/>
      <c r="T144" s="58"/>
      <c r="U144" s="58"/>
      <c r="V144" s="58"/>
      <c r="W144" s="58"/>
      <c r="X144" s="58"/>
      <c r="Y144" s="59"/>
      <c r="Z144" s="59"/>
      <c r="AA144" s="59"/>
      <c r="AB144" s="59"/>
      <c r="AC144" s="60"/>
    </row>
    <row r="145" spans="1:29" x14ac:dyDescent="0.25">
      <c r="A145" s="23">
        <f>IF(Geotech!B143="","",Geotech!A143)</f>
        <v>388.62</v>
      </c>
      <c r="B145" s="23">
        <f>IF(Geotech!B143="","",Geotech!B143)</f>
        <v>391.66</v>
      </c>
      <c r="C145" s="53" t="str">
        <f ca="1">IF(A145="","",LOOKUP(MEDIAN(A145,B145),INDIRECT("Lithology!$A$4:$A$"&amp;COUNTA(Lithology!$C$4:$C$107)+3),INDIRECT("Lithology!$C$4:$C$"&amp;COUNTA(Lithology!$C$4:$C$107)+3)))</f>
        <v>CHSCH</v>
      </c>
      <c r="D145" s="54">
        <v>10</v>
      </c>
      <c r="E145" s="55">
        <v>29</v>
      </c>
      <c r="F145" s="55">
        <v>2</v>
      </c>
      <c r="G145" s="57">
        <v>17</v>
      </c>
      <c r="H145" s="56">
        <v>61</v>
      </c>
      <c r="I145" s="55">
        <v>72</v>
      </c>
      <c r="J145" s="57">
        <v>0</v>
      </c>
      <c r="K145" s="58"/>
      <c r="L145" s="58">
        <v>2</v>
      </c>
      <c r="M145" s="58"/>
      <c r="N145" s="58">
        <v>1</v>
      </c>
      <c r="O145" s="58">
        <v>2</v>
      </c>
      <c r="P145" s="58">
        <v>2</v>
      </c>
      <c r="Q145" s="59"/>
      <c r="R145" s="58" t="s">
        <v>221</v>
      </c>
      <c r="S145" s="58"/>
      <c r="T145" s="58"/>
      <c r="U145" s="58"/>
      <c r="V145" s="58"/>
      <c r="W145" s="58" t="s">
        <v>217</v>
      </c>
      <c r="X145" s="58"/>
      <c r="Y145" s="59"/>
      <c r="Z145" s="59"/>
      <c r="AA145" s="59"/>
      <c r="AB145" s="59"/>
      <c r="AC145" s="60"/>
    </row>
    <row r="146" spans="1:29" x14ac:dyDescent="0.25">
      <c r="A146" s="23">
        <f>IF(Geotech!B144="","",Geotech!A144)</f>
        <v>391.66</v>
      </c>
      <c r="B146" s="23">
        <f>IF(Geotech!B144="","",Geotech!B144)</f>
        <v>394.71</v>
      </c>
      <c r="C146" s="53" t="str">
        <f ca="1">IF(A146="","",LOOKUP(MEDIAN(A146,B146),INDIRECT("Lithology!$A$4:$A$"&amp;COUNTA(Lithology!$C$4:$C$107)+3),INDIRECT("Lithology!$C$4:$C$"&amp;COUNTA(Lithology!$C$4:$C$107)+3)))</f>
        <v>CHSCH</v>
      </c>
      <c r="D146" s="54">
        <v>4</v>
      </c>
      <c r="E146" s="55">
        <v>8</v>
      </c>
      <c r="F146" s="55">
        <v>4</v>
      </c>
      <c r="G146" s="57">
        <v>16</v>
      </c>
      <c r="H146" s="56">
        <v>39</v>
      </c>
      <c r="I146" s="55">
        <v>37</v>
      </c>
      <c r="J146" s="57">
        <v>0</v>
      </c>
      <c r="K146" s="58"/>
      <c r="L146" s="58">
        <v>2</v>
      </c>
      <c r="M146" s="58"/>
      <c r="N146" s="58"/>
      <c r="O146" s="58">
        <v>1</v>
      </c>
      <c r="P146" s="58">
        <v>2</v>
      </c>
      <c r="Q146" s="59"/>
      <c r="R146" s="58" t="s">
        <v>220</v>
      </c>
      <c r="S146" s="58"/>
      <c r="T146" s="58"/>
      <c r="U146" s="58"/>
      <c r="V146" s="58"/>
      <c r="W146" s="58" t="s">
        <v>217</v>
      </c>
      <c r="X146" s="58"/>
      <c r="Y146" s="59"/>
      <c r="Z146" s="59"/>
      <c r="AA146" s="59"/>
      <c r="AB146" s="59"/>
      <c r="AC146" s="60"/>
    </row>
    <row r="147" spans="1:29" x14ac:dyDescent="0.25">
      <c r="A147" s="23">
        <f>IF(Geotech!B145="","",Geotech!A145)</f>
        <v>394.71</v>
      </c>
      <c r="B147" s="23">
        <f>IF(Geotech!B145="","",Geotech!B145)</f>
        <v>397.76</v>
      </c>
      <c r="C147" s="53" t="str">
        <f ca="1">IF(A147="","",LOOKUP(MEDIAN(A147,B147),INDIRECT("Lithology!$A$4:$A$"&amp;COUNTA(Lithology!$C$4:$C$107)+3),INDIRECT("Lithology!$C$4:$C$"&amp;COUNTA(Lithology!$C$4:$C$107)+3)))</f>
        <v>CHSCH</v>
      </c>
      <c r="D147" s="54">
        <v>8</v>
      </c>
      <c r="E147" s="55">
        <v>20</v>
      </c>
      <c r="F147" s="55">
        <v>6</v>
      </c>
      <c r="G147" s="57">
        <v>10.5</v>
      </c>
      <c r="H147" s="56">
        <v>116</v>
      </c>
      <c r="I147" s="55">
        <v>40</v>
      </c>
      <c r="J147" s="57">
        <v>0</v>
      </c>
      <c r="K147" s="58"/>
      <c r="L147" s="58">
        <v>3</v>
      </c>
      <c r="M147" s="58"/>
      <c r="N147" s="58">
        <v>1</v>
      </c>
      <c r="O147" s="58"/>
      <c r="P147" s="58">
        <v>2</v>
      </c>
      <c r="Q147" s="59"/>
      <c r="R147" s="58" t="s">
        <v>221</v>
      </c>
      <c r="S147" s="58"/>
      <c r="T147" s="58"/>
      <c r="U147" s="58"/>
      <c r="V147" s="58"/>
      <c r="W147" s="58"/>
      <c r="X147" s="58"/>
      <c r="Y147" s="59"/>
      <c r="Z147" s="59"/>
      <c r="AA147" s="59"/>
      <c r="AB147" s="59"/>
      <c r="AC147" s="60"/>
    </row>
    <row r="148" spans="1:29" x14ac:dyDescent="0.25">
      <c r="A148" s="23">
        <f>IF(Geotech!B146="","",Geotech!A146)</f>
        <v>397.76</v>
      </c>
      <c r="B148" s="23">
        <f>IF(Geotech!B146="","",Geotech!B146)</f>
        <v>400.81</v>
      </c>
      <c r="C148" s="53" t="str">
        <f ca="1">IF(A148="","",LOOKUP(MEDIAN(A148,B148),INDIRECT("Lithology!$A$4:$A$"&amp;COUNTA(Lithology!$C$4:$C$107)+3),INDIRECT("Lithology!$C$4:$C$"&amp;COUNTA(Lithology!$C$4:$C$107)+3)))</f>
        <v>CHSCH</v>
      </c>
      <c r="D148" s="54">
        <v>4</v>
      </c>
      <c r="E148" s="55">
        <v>11</v>
      </c>
      <c r="F148" s="55">
        <v>3</v>
      </c>
      <c r="G148" s="57">
        <v>8</v>
      </c>
      <c r="H148" s="56">
        <v>36</v>
      </c>
      <c r="I148" s="55">
        <v>16</v>
      </c>
      <c r="J148" s="57">
        <v>0</v>
      </c>
      <c r="K148" s="58"/>
      <c r="L148" s="58">
        <v>2</v>
      </c>
      <c r="M148" s="58"/>
      <c r="N148" s="58"/>
      <c r="O148" s="58">
        <v>2</v>
      </c>
      <c r="P148" s="58">
        <v>2</v>
      </c>
      <c r="Q148" s="59"/>
      <c r="R148" s="58" t="s">
        <v>215</v>
      </c>
      <c r="S148" s="58"/>
      <c r="T148" s="58" t="s">
        <v>217</v>
      </c>
      <c r="U148" s="58"/>
      <c r="V148" s="58"/>
      <c r="W148" s="58" t="s">
        <v>217</v>
      </c>
      <c r="X148" s="58"/>
      <c r="Y148" s="59"/>
      <c r="Z148" s="59"/>
      <c r="AA148" s="59"/>
      <c r="AB148" s="59"/>
      <c r="AC148" s="60"/>
    </row>
    <row r="149" spans="1:29" x14ac:dyDescent="0.25">
      <c r="A149" s="23">
        <f>IF(Geotech!B147="","",Geotech!A147)</f>
        <v>400.81</v>
      </c>
      <c r="B149" s="23">
        <f>IF(Geotech!B147="","",Geotech!B147)</f>
        <v>403.85</v>
      </c>
      <c r="C149" s="53" t="str">
        <f ca="1">IF(A149="","",LOOKUP(MEDIAN(A149,B149),INDIRECT("Lithology!$A$4:$A$"&amp;COUNTA(Lithology!$C$4:$C$107)+3),INDIRECT("Lithology!$C$4:$C$"&amp;COUNTA(Lithology!$C$4:$C$107)+3)))</f>
        <v>CHSCH</v>
      </c>
      <c r="D149" s="54">
        <v>9</v>
      </c>
      <c r="E149" s="55">
        <v>29</v>
      </c>
      <c r="F149" s="55">
        <v>1</v>
      </c>
      <c r="G149" s="57">
        <v>7</v>
      </c>
      <c r="H149" s="56">
        <v>133</v>
      </c>
      <c r="I149" s="55">
        <v>28</v>
      </c>
      <c r="J149" s="57">
        <v>0</v>
      </c>
      <c r="K149" s="58"/>
      <c r="L149" s="58">
        <v>1</v>
      </c>
      <c r="M149" s="58"/>
      <c r="N149" s="58">
        <v>1</v>
      </c>
      <c r="O149" s="58">
        <v>1</v>
      </c>
      <c r="P149" s="58">
        <v>3</v>
      </c>
      <c r="Q149" s="59"/>
      <c r="R149" s="58" t="s">
        <v>221</v>
      </c>
      <c r="S149" s="58"/>
      <c r="T149" s="58"/>
      <c r="U149" s="58"/>
      <c r="V149" s="58"/>
      <c r="W149" s="58"/>
      <c r="X149" s="58"/>
      <c r="Y149" s="59"/>
      <c r="Z149" s="59"/>
      <c r="AA149" s="59"/>
      <c r="AB149" s="59"/>
      <c r="AC149" s="60"/>
    </row>
    <row r="150" spans="1:29" x14ac:dyDescent="0.25">
      <c r="A150" s="23">
        <f>IF(Geotech!B148="","",Geotech!A148)</f>
        <v>403.85</v>
      </c>
      <c r="B150" s="23">
        <f>IF(Geotech!B148="","",Geotech!B148)</f>
        <v>406.9</v>
      </c>
      <c r="C150" s="53" t="str">
        <f ca="1">IF(A150="","",LOOKUP(MEDIAN(A150,B150),INDIRECT("Lithology!$A$4:$A$"&amp;COUNTA(Lithology!$C$4:$C$107)+3),INDIRECT("Lithology!$C$4:$C$"&amp;COUNTA(Lithology!$C$4:$C$107)+3)))</f>
        <v>LMST</v>
      </c>
      <c r="D150" s="54">
        <v>2</v>
      </c>
      <c r="E150" s="55">
        <v>5</v>
      </c>
      <c r="F150" s="55">
        <v>1</v>
      </c>
      <c r="G150" s="57">
        <v>55</v>
      </c>
      <c r="H150" s="56">
        <v>54</v>
      </c>
      <c r="I150" s="55">
        <v>49</v>
      </c>
      <c r="J150" s="57">
        <v>0</v>
      </c>
      <c r="K150" s="58"/>
      <c r="L150" s="58"/>
      <c r="M150" s="58"/>
      <c r="N150" s="58">
        <v>1</v>
      </c>
      <c r="O150" s="58">
        <v>5</v>
      </c>
      <c r="P150" s="58"/>
      <c r="Q150" s="59"/>
      <c r="R150" s="58" t="s">
        <v>221</v>
      </c>
      <c r="S150" s="58"/>
      <c r="T150" s="58" t="s">
        <v>217</v>
      </c>
      <c r="U150" s="58" t="s">
        <v>217</v>
      </c>
      <c r="V150" s="58"/>
      <c r="W150" s="58"/>
      <c r="X150" s="58"/>
      <c r="Y150" s="59"/>
      <c r="Z150" s="59"/>
      <c r="AA150" s="59"/>
      <c r="AB150" s="59"/>
      <c r="AC150" s="60"/>
    </row>
    <row r="151" spans="1:29" x14ac:dyDescent="0.25">
      <c r="A151" s="23">
        <f>IF(Geotech!B149="","",Geotech!A149)</f>
        <v>406.9</v>
      </c>
      <c r="B151" s="23">
        <f>IF(Geotech!B149="","",Geotech!B149)</f>
        <v>409.95</v>
      </c>
      <c r="C151" s="53" t="str">
        <f ca="1">IF(A151="","",LOOKUP(MEDIAN(A151,B151),INDIRECT("Lithology!$A$4:$A$"&amp;COUNTA(Lithology!$C$4:$C$107)+3),INDIRECT("Lithology!$C$4:$C$"&amp;COUNTA(Lithology!$C$4:$C$107)+3)))</f>
        <v>CASI</v>
      </c>
      <c r="D151" s="54">
        <v>2</v>
      </c>
      <c r="E151" s="55">
        <v>3</v>
      </c>
      <c r="F151" s="55">
        <v>1</v>
      </c>
      <c r="G151" s="57">
        <v>10</v>
      </c>
      <c r="H151" s="56">
        <v>74</v>
      </c>
      <c r="I151" s="55">
        <v>69</v>
      </c>
      <c r="J151" s="57">
        <v>7</v>
      </c>
      <c r="K151" s="58"/>
      <c r="L151" s="58">
        <v>2</v>
      </c>
      <c r="M151" s="58"/>
      <c r="N151" s="58">
        <v>2</v>
      </c>
      <c r="O151" s="58">
        <v>5</v>
      </c>
      <c r="P151" s="58">
        <v>1</v>
      </c>
      <c r="Q151" s="59"/>
      <c r="R151" s="58" t="s">
        <v>221</v>
      </c>
      <c r="S151" s="58"/>
      <c r="T151" s="58"/>
      <c r="U151" s="58"/>
      <c r="V151" s="58"/>
      <c r="W151" s="58"/>
      <c r="X151" s="58"/>
      <c r="Y151" s="59"/>
      <c r="Z151" s="59"/>
      <c r="AA151" s="59"/>
      <c r="AB151" s="59"/>
      <c r="AC151" s="60"/>
    </row>
    <row r="152" spans="1:29" x14ac:dyDescent="0.25">
      <c r="A152" s="23">
        <f>IF(Geotech!B150="","",Geotech!A150)</f>
        <v>409.95</v>
      </c>
      <c r="B152" s="23">
        <f>IF(Geotech!B150="","",Geotech!B150)</f>
        <v>413</v>
      </c>
      <c r="C152" s="53" t="str">
        <f ca="1">IF(A152="","",LOOKUP(MEDIAN(A152,B152),INDIRECT("Lithology!$A$4:$A$"&amp;COUNTA(Lithology!$C$4:$C$107)+3),INDIRECT("Lithology!$C$4:$C$"&amp;COUNTA(Lithology!$C$4:$C$107)+3)))</f>
        <v>CHSCH</v>
      </c>
      <c r="D152" s="54">
        <v>4</v>
      </c>
      <c r="E152" s="55">
        <v>9</v>
      </c>
      <c r="F152" s="55">
        <v>5</v>
      </c>
      <c r="G152" s="57">
        <v>15</v>
      </c>
      <c r="H152" s="56">
        <v>71</v>
      </c>
      <c r="I152" s="55">
        <v>168</v>
      </c>
      <c r="J152" s="57">
        <v>11</v>
      </c>
      <c r="K152" s="58"/>
      <c r="L152" s="58">
        <v>1</v>
      </c>
      <c r="M152" s="58"/>
      <c r="N152" s="58">
        <v>2</v>
      </c>
      <c r="O152" s="58">
        <v>3</v>
      </c>
      <c r="P152" s="58">
        <v>2</v>
      </c>
      <c r="Q152" s="59"/>
      <c r="R152" s="58" t="s">
        <v>221</v>
      </c>
      <c r="S152" s="58"/>
      <c r="T152" s="58"/>
      <c r="U152" s="58" t="s">
        <v>217</v>
      </c>
      <c r="V152" s="58"/>
      <c r="W152" s="58"/>
      <c r="X152" s="58"/>
      <c r="Y152" s="59"/>
      <c r="Z152" s="59"/>
      <c r="AA152" s="59"/>
      <c r="AB152" s="59"/>
      <c r="AC152" s="60" t="s">
        <v>666</v>
      </c>
    </row>
    <row r="153" spans="1:29" x14ac:dyDescent="0.25">
      <c r="A153" s="23">
        <f>IF(Geotech!B151="","",Geotech!A151)</f>
        <v>413</v>
      </c>
      <c r="B153" s="23">
        <f>IF(Geotech!B151="","",Geotech!B151)</f>
        <v>416.05</v>
      </c>
      <c r="C153" s="53" t="str">
        <f ca="1">IF(A153="","",LOOKUP(MEDIAN(A153,B153),INDIRECT("Lithology!$A$4:$A$"&amp;COUNTA(Lithology!$C$4:$C$107)+3),INDIRECT("Lithology!$C$4:$C$"&amp;COUNTA(Lithology!$C$4:$C$107)+3)))</f>
        <v>CHSCH</v>
      </c>
      <c r="D153" s="54">
        <v>3</v>
      </c>
      <c r="E153" s="55">
        <v>6</v>
      </c>
      <c r="F153" s="55">
        <v>2</v>
      </c>
      <c r="G153" s="57">
        <v>2.5</v>
      </c>
      <c r="H153" s="56">
        <v>106</v>
      </c>
      <c r="I153" s="55">
        <v>32</v>
      </c>
      <c r="J153" s="57">
        <v>0</v>
      </c>
      <c r="K153" s="58"/>
      <c r="L153" s="58">
        <v>3</v>
      </c>
      <c r="M153" s="58"/>
      <c r="N153" s="58"/>
      <c r="O153" s="58">
        <v>1</v>
      </c>
      <c r="P153" s="58">
        <v>1</v>
      </c>
      <c r="Q153" s="59"/>
      <c r="R153" s="58" t="s">
        <v>221</v>
      </c>
      <c r="S153" s="58"/>
      <c r="T153" s="58"/>
      <c r="U153" s="58"/>
      <c r="V153" s="58"/>
      <c r="W153" s="58"/>
      <c r="X153" s="58"/>
      <c r="Y153" s="59"/>
      <c r="Z153" s="59"/>
      <c r="AA153" s="59"/>
      <c r="AB153" s="59"/>
      <c r="AC153" s="60"/>
    </row>
    <row r="154" spans="1:29" x14ac:dyDescent="0.25">
      <c r="A154" s="23">
        <f>IF(Geotech!B152="","",Geotech!A152)</f>
        <v>416.05</v>
      </c>
      <c r="B154" s="23">
        <f>IF(Geotech!B152="","",Geotech!B152)</f>
        <v>419.1</v>
      </c>
      <c r="C154" s="53" t="str">
        <f ca="1">IF(A154="","",LOOKUP(MEDIAN(A154,B154),INDIRECT("Lithology!$A$4:$A$"&amp;COUNTA(Lithology!$C$4:$C$107)+3),INDIRECT("Lithology!$C$4:$C$"&amp;COUNTA(Lithology!$C$4:$C$107)+3)))</f>
        <v>CSCH</v>
      </c>
      <c r="D154" s="54">
        <v>1</v>
      </c>
      <c r="E154" s="55">
        <v>1</v>
      </c>
      <c r="F154" s="55">
        <v>5</v>
      </c>
      <c r="G154" s="57">
        <v>9</v>
      </c>
      <c r="H154" s="56">
        <v>107</v>
      </c>
      <c r="I154" s="55">
        <v>30</v>
      </c>
      <c r="J154" s="57">
        <v>0</v>
      </c>
      <c r="K154" s="58"/>
      <c r="L154" s="58">
        <v>4</v>
      </c>
      <c r="M154" s="58"/>
      <c r="N154" s="58"/>
      <c r="O154" s="58">
        <v>2</v>
      </c>
      <c r="P154" s="58"/>
      <c r="Q154" s="59"/>
      <c r="R154" s="58" t="s">
        <v>220</v>
      </c>
      <c r="S154" s="58"/>
      <c r="T154" s="58"/>
      <c r="U154" s="58"/>
      <c r="V154" s="58"/>
      <c r="W154" s="58"/>
      <c r="X154" s="58"/>
      <c r="Y154" s="59"/>
      <c r="Z154" s="59"/>
      <c r="AA154" s="59"/>
      <c r="AB154" s="59"/>
      <c r="AC154" s="60"/>
    </row>
    <row r="155" spans="1:29" x14ac:dyDescent="0.25">
      <c r="A155" s="23">
        <f>IF(Geotech!B153="","",Geotech!A153)</f>
        <v>419.1</v>
      </c>
      <c r="B155" s="23">
        <f>IF(Geotech!B153="","",Geotech!B153)</f>
        <v>422.14</v>
      </c>
      <c r="C155" s="53" t="str">
        <f ca="1">IF(A155="","",LOOKUP(MEDIAN(A155,B155),INDIRECT("Lithology!$A$4:$A$"&amp;COUNTA(Lithology!$C$4:$C$107)+3),INDIRECT("Lithology!$C$4:$C$"&amp;COUNTA(Lithology!$C$4:$C$107)+3)))</f>
        <v>CSCH</v>
      </c>
      <c r="D155" s="54">
        <v>1</v>
      </c>
      <c r="E155" s="55">
        <v>2</v>
      </c>
      <c r="F155" s="55">
        <v>5</v>
      </c>
      <c r="G155" s="57">
        <v>16</v>
      </c>
      <c r="H155" s="56">
        <v>106</v>
      </c>
      <c r="I155" s="55">
        <v>33</v>
      </c>
      <c r="J155" s="57">
        <v>9</v>
      </c>
      <c r="K155" s="58"/>
      <c r="L155" s="58">
        <v>4</v>
      </c>
      <c r="M155" s="58"/>
      <c r="N155" s="58"/>
      <c r="O155" s="58">
        <v>2</v>
      </c>
      <c r="P155" s="58">
        <v>1</v>
      </c>
      <c r="Q155" s="59"/>
      <c r="R155" s="58" t="s">
        <v>221</v>
      </c>
      <c r="S155" s="58"/>
      <c r="T155" s="58"/>
      <c r="U155" s="58"/>
      <c r="V155" s="58"/>
      <c r="W155" s="58" t="s">
        <v>217</v>
      </c>
      <c r="X155" s="58"/>
      <c r="Y155" s="59"/>
      <c r="Z155" s="59"/>
      <c r="AA155" s="59"/>
      <c r="AB155" s="59"/>
      <c r="AC155" s="60"/>
    </row>
    <row r="156" spans="1:29" x14ac:dyDescent="0.25">
      <c r="A156" s="23">
        <f>IF(Geotech!B154="","",Geotech!A154)</f>
        <v>422.14</v>
      </c>
      <c r="B156" s="23">
        <f>IF(Geotech!B154="","",Geotech!B154)</f>
        <v>425.19</v>
      </c>
      <c r="C156" s="53" t="str">
        <f ca="1">IF(A156="","",LOOKUP(MEDIAN(A156,B156),INDIRECT("Lithology!$A$4:$A$"&amp;COUNTA(Lithology!$C$4:$C$107)+3),INDIRECT("Lithology!$C$4:$C$"&amp;COUNTA(Lithology!$C$4:$C$107)+3)))</f>
        <v>CASI</v>
      </c>
      <c r="D156" s="54">
        <v>9</v>
      </c>
      <c r="E156" s="55">
        <v>14</v>
      </c>
      <c r="F156" s="55">
        <v>3</v>
      </c>
      <c r="G156" s="57">
        <v>5</v>
      </c>
      <c r="H156" s="56">
        <v>99</v>
      </c>
      <c r="I156" s="55">
        <v>70</v>
      </c>
      <c r="J156" s="57">
        <v>0</v>
      </c>
      <c r="K156" s="58"/>
      <c r="L156" s="58">
        <v>2</v>
      </c>
      <c r="M156" s="58"/>
      <c r="N156" s="58">
        <v>1</v>
      </c>
      <c r="O156" s="58">
        <v>2</v>
      </c>
      <c r="P156" s="58">
        <v>2</v>
      </c>
      <c r="Q156" s="59"/>
      <c r="R156" s="58" t="s">
        <v>221</v>
      </c>
      <c r="S156" s="58"/>
      <c r="T156" s="58"/>
      <c r="U156" s="58"/>
      <c r="V156" s="58"/>
      <c r="W156" s="58"/>
      <c r="X156" s="58"/>
      <c r="Y156" s="59"/>
      <c r="Z156" s="59"/>
      <c r="AA156" s="59"/>
      <c r="AB156" s="59"/>
      <c r="AC156" s="60"/>
    </row>
    <row r="157" spans="1:29" x14ac:dyDescent="0.25">
      <c r="A157" s="23">
        <f>IF(Geotech!B155="","",Geotech!A155)</f>
        <v>425.19</v>
      </c>
      <c r="B157" s="23">
        <f>IF(Geotech!B155="","",Geotech!B155)</f>
        <v>428.24</v>
      </c>
      <c r="C157" s="53" t="str">
        <f ca="1">IF(A157="","",LOOKUP(MEDIAN(A157,B157),INDIRECT("Lithology!$A$4:$A$"&amp;COUNTA(Lithology!$C$4:$C$107)+3),INDIRECT("Lithology!$C$4:$C$"&amp;COUNTA(Lithology!$C$4:$C$107)+3)))</f>
        <v>CASI</v>
      </c>
      <c r="D157" s="54">
        <v>8</v>
      </c>
      <c r="E157" s="55">
        <v>11</v>
      </c>
      <c r="F157" s="55">
        <v>3</v>
      </c>
      <c r="G157" s="57">
        <v>4</v>
      </c>
      <c r="H157" s="56">
        <v>50</v>
      </c>
      <c r="I157" s="55">
        <v>34</v>
      </c>
      <c r="J157" s="57">
        <v>0</v>
      </c>
      <c r="K157" s="58"/>
      <c r="L157" s="58">
        <v>2</v>
      </c>
      <c r="M157" s="58"/>
      <c r="N157" s="58">
        <v>1</v>
      </c>
      <c r="O157" s="58">
        <v>3</v>
      </c>
      <c r="P157" s="58">
        <v>2</v>
      </c>
      <c r="Q157" s="59"/>
      <c r="R157" s="58" t="s">
        <v>221</v>
      </c>
      <c r="S157" s="58"/>
      <c r="T157" s="58"/>
      <c r="U157" s="58"/>
      <c r="V157" s="58"/>
      <c r="W157" s="58"/>
      <c r="X157" s="58"/>
      <c r="Y157" s="59"/>
      <c r="Z157" s="59"/>
      <c r="AA157" s="59"/>
      <c r="AB157" s="59"/>
      <c r="AC157" s="60"/>
    </row>
    <row r="158" spans="1:29" x14ac:dyDescent="0.25">
      <c r="A158" s="23">
        <f>IF(Geotech!B156="","",Geotech!A156)</f>
        <v>428.24</v>
      </c>
      <c r="B158" s="23">
        <f>IF(Geotech!B156="","",Geotech!B156)</f>
        <v>431.29</v>
      </c>
      <c r="C158" s="53" t="str">
        <f ca="1">IF(A158="","",LOOKUP(MEDIAN(A158,B158),INDIRECT("Lithology!$A$4:$A$"&amp;COUNTA(Lithology!$C$4:$C$107)+3),INDIRECT("Lithology!$C$4:$C$"&amp;COUNTA(Lithology!$C$4:$C$107)+3)))</f>
        <v>CSCH</v>
      </c>
      <c r="D158" s="54">
        <v>6</v>
      </c>
      <c r="E158" s="55">
        <v>11</v>
      </c>
      <c r="F158" s="55">
        <v>2</v>
      </c>
      <c r="G158" s="57">
        <v>7</v>
      </c>
      <c r="H158" s="56">
        <v>103</v>
      </c>
      <c r="I158" s="55">
        <v>16</v>
      </c>
      <c r="J158" s="57">
        <v>0</v>
      </c>
      <c r="K158" s="58"/>
      <c r="L158" s="58">
        <v>1</v>
      </c>
      <c r="M158" s="58"/>
      <c r="N158" s="58">
        <v>1</v>
      </c>
      <c r="O158" s="58">
        <v>2</v>
      </c>
      <c r="P158" s="58">
        <v>3</v>
      </c>
      <c r="Q158" s="59">
        <v>1</v>
      </c>
      <c r="R158" s="58" t="s">
        <v>221</v>
      </c>
      <c r="S158" s="58"/>
      <c r="T158" s="58"/>
      <c r="U158" s="58"/>
      <c r="V158" s="58"/>
      <c r="W158" s="58"/>
      <c r="X158" s="58"/>
      <c r="Y158" s="59"/>
      <c r="Z158" s="59"/>
      <c r="AA158" s="59"/>
      <c r="AB158" s="59"/>
      <c r="AC158" s="60"/>
    </row>
    <row r="159" spans="1:29" x14ac:dyDescent="0.25">
      <c r="A159" s="23">
        <f>IF(Geotech!B157="","",Geotech!A157)</f>
        <v>431.29</v>
      </c>
      <c r="B159" s="23">
        <f>IF(Geotech!B157="","",Geotech!B157)</f>
        <v>434.34</v>
      </c>
      <c r="C159" s="53" t="str">
        <f ca="1">IF(A159="","",LOOKUP(MEDIAN(A159,B159),INDIRECT("Lithology!$A$4:$A$"&amp;COUNTA(Lithology!$C$4:$C$107)+3),INDIRECT("Lithology!$C$4:$C$"&amp;COUNTA(Lithology!$C$4:$C$107)+3)))</f>
        <v>GSCH</v>
      </c>
      <c r="D159" s="54">
        <v>5</v>
      </c>
      <c r="E159" s="55">
        <v>12</v>
      </c>
      <c r="F159" s="55">
        <v>1</v>
      </c>
      <c r="G159" s="57">
        <v>12</v>
      </c>
      <c r="H159" s="56">
        <v>60</v>
      </c>
      <c r="I159" s="55">
        <v>0</v>
      </c>
      <c r="J159" s="57">
        <v>0</v>
      </c>
      <c r="K159" s="58"/>
      <c r="L159" s="58">
        <v>1</v>
      </c>
      <c r="M159" s="58"/>
      <c r="N159" s="58">
        <v>1</v>
      </c>
      <c r="O159" s="58">
        <v>1</v>
      </c>
      <c r="P159" s="58">
        <v>3</v>
      </c>
      <c r="Q159" s="59">
        <v>2</v>
      </c>
      <c r="R159" s="58" t="s">
        <v>215</v>
      </c>
      <c r="S159" s="58"/>
      <c r="T159" s="58"/>
      <c r="U159" s="58"/>
      <c r="V159" s="58"/>
      <c r="W159" s="58"/>
      <c r="X159" s="58"/>
      <c r="Y159" s="59"/>
      <c r="Z159" s="59" t="s">
        <v>192</v>
      </c>
      <c r="AA159" s="59"/>
      <c r="AB159" s="59"/>
      <c r="AC159" s="60"/>
    </row>
    <row r="160" spans="1:29" x14ac:dyDescent="0.25">
      <c r="A160" s="23">
        <f>IF(Geotech!B158="","",Geotech!A158)</f>
        <v>434.34</v>
      </c>
      <c r="B160" s="23">
        <f>IF(Geotech!B158="","",Geotech!B158)</f>
        <v>437.38</v>
      </c>
      <c r="C160" s="53" t="str">
        <f ca="1">IF(A160="","",LOOKUP(MEDIAN(A160,B160),INDIRECT("Lithology!$A$4:$A$"&amp;COUNTA(Lithology!$C$4:$C$107)+3),INDIRECT("Lithology!$C$4:$C$"&amp;COUNTA(Lithology!$C$4:$C$107)+3)))</f>
        <v>CSCH</v>
      </c>
      <c r="D160" s="54">
        <v>2</v>
      </c>
      <c r="E160" s="55">
        <v>4</v>
      </c>
      <c r="F160" s="55">
        <v>2</v>
      </c>
      <c r="G160" s="57">
        <v>4</v>
      </c>
      <c r="H160" s="56">
        <v>91</v>
      </c>
      <c r="I160" s="55">
        <v>22</v>
      </c>
      <c r="J160" s="57">
        <v>0</v>
      </c>
      <c r="K160" s="58"/>
      <c r="L160" s="58">
        <v>2</v>
      </c>
      <c r="M160" s="58">
        <v>2</v>
      </c>
      <c r="N160" s="58">
        <v>1</v>
      </c>
      <c r="O160" s="58">
        <v>1</v>
      </c>
      <c r="P160" s="58">
        <v>2</v>
      </c>
      <c r="Q160" s="59"/>
      <c r="R160" s="58" t="s">
        <v>215</v>
      </c>
      <c r="S160" s="58"/>
      <c r="T160" s="58"/>
      <c r="U160" s="58"/>
      <c r="V160" s="58"/>
      <c r="W160" s="58"/>
      <c r="X160" s="58"/>
      <c r="Y160" s="59"/>
      <c r="Z160" s="59"/>
      <c r="AA160" s="59"/>
      <c r="AB160" s="59"/>
      <c r="AC160" s="60"/>
    </row>
    <row r="161" spans="1:29" x14ac:dyDescent="0.25">
      <c r="A161" s="23">
        <f>IF(Geotech!B159="","",Geotech!A159)</f>
        <v>437.38</v>
      </c>
      <c r="B161" s="23">
        <f>IF(Geotech!B159="","",Geotech!B159)</f>
        <v>440.43</v>
      </c>
      <c r="C161" s="53" t="str">
        <f ca="1">IF(A161="","",LOOKUP(MEDIAN(A161,B161),INDIRECT("Lithology!$A$4:$A$"&amp;COUNTA(Lithology!$C$4:$C$107)+3),INDIRECT("Lithology!$C$4:$C$"&amp;COUNTA(Lithology!$C$4:$C$107)+3)))</f>
        <v>LMST</v>
      </c>
      <c r="D161" s="54">
        <v>4</v>
      </c>
      <c r="E161" s="55">
        <v>12</v>
      </c>
      <c r="F161" s="55">
        <v>1</v>
      </c>
      <c r="G161" s="57">
        <v>23</v>
      </c>
      <c r="H161" s="56">
        <v>0</v>
      </c>
      <c r="I161" s="55">
        <v>0</v>
      </c>
      <c r="J161" s="57">
        <v>0</v>
      </c>
      <c r="K161" s="58"/>
      <c r="L161" s="58">
        <v>1</v>
      </c>
      <c r="M161" s="58">
        <v>2</v>
      </c>
      <c r="N161" s="58"/>
      <c r="O161" s="58">
        <v>5</v>
      </c>
      <c r="P161" s="58"/>
      <c r="Q161" s="59"/>
      <c r="R161" s="58" t="s">
        <v>218</v>
      </c>
      <c r="S161" s="58" t="s">
        <v>217</v>
      </c>
      <c r="T161" s="58"/>
      <c r="U161" s="58"/>
      <c r="V161" s="58"/>
      <c r="W161" s="58"/>
      <c r="X161" s="58"/>
      <c r="Y161" s="59"/>
      <c r="Z161" s="59"/>
      <c r="AA161" s="59"/>
      <c r="AB161" s="59"/>
      <c r="AC161" s="60"/>
    </row>
    <row r="162" spans="1:29" x14ac:dyDescent="0.25">
      <c r="A162" s="23">
        <f>IF(Geotech!B160="","",Geotech!A160)</f>
        <v>440.43</v>
      </c>
      <c r="B162" s="23">
        <f>IF(Geotech!B160="","",Geotech!B160)</f>
        <v>443.48</v>
      </c>
      <c r="C162" s="53" t="str">
        <f ca="1">IF(A162="","",LOOKUP(MEDIAN(A162,B162),INDIRECT("Lithology!$A$4:$A$"&amp;COUNTA(Lithology!$C$4:$C$107)+3),INDIRECT("Lithology!$C$4:$C$"&amp;COUNTA(Lithology!$C$4:$C$107)+3)))</f>
        <v>GSCH</v>
      </c>
      <c r="D162" s="54">
        <v>1</v>
      </c>
      <c r="E162" s="55">
        <v>4</v>
      </c>
      <c r="F162" s="55">
        <v>4</v>
      </c>
      <c r="G162" s="57">
        <v>15</v>
      </c>
      <c r="H162" s="56">
        <v>40</v>
      </c>
      <c r="I162" s="55">
        <v>43</v>
      </c>
      <c r="J162" s="57">
        <v>17</v>
      </c>
      <c r="K162" s="58"/>
      <c r="L162" s="58">
        <v>1</v>
      </c>
      <c r="M162" s="58"/>
      <c r="N162" s="58">
        <v>2</v>
      </c>
      <c r="O162" s="58">
        <v>2</v>
      </c>
      <c r="P162" s="58"/>
      <c r="Q162" s="59">
        <v>2</v>
      </c>
      <c r="R162" s="58" t="s">
        <v>216</v>
      </c>
      <c r="S162" s="58" t="s">
        <v>217</v>
      </c>
      <c r="T162" s="58"/>
      <c r="U162" s="58"/>
      <c r="V162" s="58"/>
      <c r="W162" s="58"/>
      <c r="X162" s="58"/>
      <c r="Y162" s="59"/>
      <c r="Z162" s="59"/>
      <c r="AA162" s="59"/>
      <c r="AB162" s="59"/>
      <c r="AC162" s="60"/>
    </row>
    <row r="163" spans="1:29" x14ac:dyDescent="0.25">
      <c r="A163" s="23">
        <f>IF(Geotech!B161="","",Geotech!A161)</f>
        <v>443.48</v>
      </c>
      <c r="B163" s="23">
        <f>IF(Geotech!B161="","",Geotech!B161)</f>
        <v>446.53</v>
      </c>
      <c r="C163" s="53" t="str">
        <f ca="1">IF(A163="","",LOOKUP(MEDIAN(A163,B163),INDIRECT("Lithology!$A$4:$A$"&amp;COUNTA(Lithology!$C$4:$C$107)+3),INDIRECT("Lithology!$C$4:$C$"&amp;COUNTA(Lithology!$C$4:$C$107)+3)))</f>
        <v>CASI</v>
      </c>
      <c r="D163" s="54">
        <v>18</v>
      </c>
      <c r="E163" s="55">
        <v>34</v>
      </c>
      <c r="F163" s="55">
        <v>1</v>
      </c>
      <c r="G163" s="57">
        <v>1</v>
      </c>
      <c r="H163" s="56">
        <v>67</v>
      </c>
      <c r="I163" s="55">
        <v>129</v>
      </c>
      <c r="J163" s="57">
        <v>14</v>
      </c>
      <c r="K163" s="58"/>
      <c r="L163" s="58">
        <v>2</v>
      </c>
      <c r="M163" s="58"/>
      <c r="N163" s="58">
        <v>1</v>
      </c>
      <c r="O163" s="58">
        <v>3</v>
      </c>
      <c r="P163" s="58">
        <v>1</v>
      </c>
      <c r="Q163" s="59">
        <v>2</v>
      </c>
      <c r="R163" s="58" t="s">
        <v>215</v>
      </c>
      <c r="S163" s="58"/>
      <c r="T163" s="58"/>
      <c r="U163" s="58"/>
      <c r="V163" s="58"/>
      <c r="W163" s="58"/>
      <c r="X163" s="58"/>
      <c r="Y163" s="59"/>
      <c r="Z163" s="59"/>
      <c r="AA163" s="59"/>
      <c r="AB163" s="59"/>
      <c r="AC163" s="60"/>
    </row>
    <row r="164" spans="1:29" x14ac:dyDescent="0.25">
      <c r="A164" s="23">
        <f>IF(Geotech!B162="","",Geotech!A162)</f>
        <v>446.53</v>
      </c>
      <c r="B164" s="23">
        <f>IF(Geotech!B162="","",Geotech!B162)</f>
        <v>449.58</v>
      </c>
      <c r="C164" s="53" t="str">
        <f ca="1">IF(A164="","",LOOKUP(MEDIAN(A164,B164),INDIRECT("Lithology!$A$4:$A$"&amp;COUNTA(Lithology!$C$4:$C$107)+3),INDIRECT("Lithology!$C$4:$C$"&amp;COUNTA(Lithology!$C$4:$C$107)+3)))</f>
        <v>MQST</v>
      </c>
      <c r="D164" s="54">
        <v>17</v>
      </c>
      <c r="E164" s="55">
        <v>53</v>
      </c>
      <c r="F164" s="55">
        <v>1</v>
      </c>
      <c r="G164" s="57">
        <v>1.5</v>
      </c>
      <c r="H164" s="56">
        <v>34</v>
      </c>
      <c r="I164" s="55">
        <v>66</v>
      </c>
      <c r="J164" s="57">
        <v>9</v>
      </c>
      <c r="K164" s="58"/>
      <c r="L164" s="58">
        <v>3</v>
      </c>
      <c r="M164" s="58"/>
      <c r="N164" s="58">
        <v>2</v>
      </c>
      <c r="O164" s="58">
        <v>1</v>
      </c>
      <c r="P164" s="58"/>
      <c r="Q164" s="59">
        <v>2</v>
      </c>
      <c r="R164" s="58" t="s">
        <v>215</v>
      </c>
      <c r="S164" s="58"/>
      <c r="T164" s="58"/>
      <c r="U164" s="58"/>
      <c r="V164" s="58"/>
      <c r="W164" s="58"/>
      <c r="X164" s="58"/>
      <c r="Y164" s="59"/>
      <c r="Z164" s="59"/>
      <c r="AA164" s="59"/>
      <c r="AB164" s="59"/>
      <c r="AC164" s="60"/>
    </row>
    <row r="165" spans="1:29" x14ac:dyDescent="0.25">
      <c r="A165" s="23">
        <f>IF(Geotech!B163="","",Geotech!A163)</f>
        <v>449.58</v>
      </c>
      <c r="B165" s="23">
        <f>IF(Geotech!B163="","",Geotech!B163)</f>
        <v>452.62</v>
      </c>
      <c r="C165" s="53" t="str">
        <f ca="1">IF(A165="","",LOOKUP(MEDIAN(A165,B165),INDIRECT("Lithology!$A$4:$A$"&amp;COUNTA(Lithology!$C$4:$C$107)+3),INDIRECT("Lithology!$C$4:$C$"&amp;COUNTA(Lithology!$C$4:$C$107)+3)))</f>
        <v>MQST</v>
      </c>
      <c r="D165" s="54">
        <v>22</v>
      </c>
      <c r="E165" s="55">
        <v>56</v>
      </c>
      <c r="F165" s="55">
        <v>1</v>
      </c>
      <c r="G165" s="57">
        <v>1</v>
      </c>
      <c r="H165" s="56">
        <v>105</v>
      </c>
      <c r="I165" s="55">
        <v>75</v>
      </c>
      <c r="J165" s="57">
        <v>0</v>
      </c>
      <c r="K165" s="58"/>
      <c r="L165" s="58">
        <v>2</v>
      </c>
      <c r="M165" s="58"/>
      <c r="N165" s="58"/>
      <c r="O165" s="58"/>
      <c r="P165" s="58"/>
      <c r="Q165" s="59">
        <v>2</v>
      </c>
      <c r="R165" s="58" t="s">
        <v>215</v>
      </c>
      <c r="S165" s="58"/>
      <c r="T165" s="58"/>
      <c r="U165" s="58"/>
      <c r="V165" s="58"/>
      <c r="W165" s="58"/>
      <c r="X165" s="58"/>
      <c r="Y165" s="59"/>
      <c r="Z165" s="59"/>
      <c r="AA165" s="59" t="s">
        <v>192</v>
      </c>
      <c r="AB165" s="59"/>
      <c r="AC165" s="60"/>
    </row>
    <row r="166" spans="1:29" x14ac:dyDescent="0.25">
      <c r="A166" s="23">
        <f>IF(Geotech!B164="","",Geotech!A164)</f>
        <v>452.62</v>
      </c>
      <c r="B166" s="23">
        <f>IF(Geotech!B164="","",Geotech!B164)</f>
        <v>455.67</v>
      </c>
      <c r="C166" s="53" t="str">
        <f ca="1">IF(A166="","",LOOKUP(MEDIAN(A166,B166),INDIRECT("Lithology!$A$4:$A$"&amp;COUNTA(Lithology!$C$4:$C$107)+3),INDIRECT("Lithology!$C$4:$C$"&amp;COUNTA(Lithology!$C$4:$C$107)+3)))</f>
        <v>MQST</v>
      </c>
      <c r="D166" s="54">
        <v>6</v>
      </c>
      <c r="E166" s="55">
        <v>16</v>
      </c>
      <c r="F166" s="55">
        <v>0</v>
      </c>
      <c r="G166" s="57">
        <v>0</v>
      </c>
      <c r="H166" s="56">
        <v>56</v>
      </c>
      <c r="I166" s="55">
        <v>25</v>
      </c>
      <c r="J166" s="57">
        <v>9</v>
      </c>
      <c r="K166" s="58"/>
      <c r="L166" s="58">
        <v>2</v>
      </c>
      <c r="M166" s="58"/>
      <c r="N166" s="58"/>
      <c r="O166" s="58"/>
      <c r="P166" s="58"/>
      <c r="Q166" s="59">
        <v>2</v>
      </c>
      <c r="R166" s="58" t="s">
        <v>216</v>
      </c>
      <c r="S166" s="58"/>
      <c r="T166" s="58"/>
      <c r="U166" s="58"/>
      <c r="V166" s="58"/>
      <c r="W166" s="58"/>
      <c r="X166" s="58"/>
      <c r="Y166" s="59"/>
      <c r="Z166" s="59"/>
      <c r="AA166" s="59" t="s">
        <v>192</v>
      </c>
      <c r="AB166" s="59"/>
      <c r="AC166" s="60"/>
    </row>
    <row r="167" spans="1:29" x14ac:dyDescent="0.25">
      <c r="A167" s="23">
        <f>IF(Geotech!B165="","",Geotech!A165)</f>
        <v>455.67</v>
      </c>
      <c r="B167" s="23">
        <f>IF(Geotech!B165="","",Geotech!B165)</f>
        <v>458.72</v>
      </c>
      <c r="C167" s="53" t="str">
        <f ca="1">IF(A167="","",LOOKUP(MEDIAN(A167,B167),INDIRECT("Lithology!$A$4:$A$"&amp;COUNTA(Lithology!$C$4:$C$107)+3),INDIRECT("Lithology!$C$4:$C$"&amp;COUNTA(Lithology!$C$4:$C$107)+3)))</f>
        <v>GSCH</v>
      </c>
      <c r="D167" s="54">
        <v>17</v>
      </c>
      <c r="E167" s="55">
        <v>47</v>
      </c>
      <c r="F167" s="55">
        <v>1</v>
      </c>
      <c r="G167" s="57">
        <v>0.5</v>
      </c>
      <c r="H167" s="56">
        <v>74</v>
      </c>
      <c r="I167" s="55">
        <v>106</v>
      </c>
      <c r="J167" s="57">
        <v>5</v>
      </c>
      <c r="K167" s="58"/>
      <c r="L167" s="58">
        <v>2</v>
      </c>
      <c r="M167" s="58"/>
      <c r="N167" s="58">
        <v>1</v>
      </c>
      <c r="O167" s="58">
        <v>2</v>
      </c>
      <c r="P167" s="58">
        <v>1</v>
      </c>
      <c r="Q167" s="59">
        <v>3</v>
      </c>
      <c r="R167" s="58" t="s">
        <v>221</v>
      </c>
      <c r="S167" s="58"/>
      <c r="T167" s="58"/>
      <c r="U167" s="58" t="s">
        <v>217</v>
      </c>
      <c r="V167" s="58"/>
      <c r="W167" s="58"/>
      <c r="X167" s="58"/>
      <c r="Y167" s="59"/>
      <c r="Z167" s="59"/>
      <c r="AA167" s="59"/>
      <c r="AB167" s="59"/>
      <c r="AC167" s="60"/>
    </row>
    <row r="168" spans="1:29" x14ac:dyDescent="0.25">
      <c r="A168" s="23">
        <f>IF(Geotech!B166="","",Geotech!A166)</f>
        <v>458.72</v>
      </c>
      <c r="B168" s="23">
        <f>IF(Geotech!B166="","",Geotech!B166)</f>
        <v>461.77</v>
      </c>
      <c r="C168" s="53" t="str">
        <f ca="1">IF(A168="","",LOOKUP(MEDIAN(A168,B168),INDIRECT("Lithology!$A$4:$A$"&amp;COUNTA(Lithology!$C$4:$C$107)+3),INDIRECT("Lithology!$C$4:$C$"&amp;COUNTA(Lithology!$C$4:$C$107)+3)))</f>
        <v>CASI</v>
      </c>
      <c r="D168" s="54">
        <v>6</v>
      </c>
      <c r="E168" s="55">
        <v>15</v>
      </c>
      <c r="F168" s="55">
        <v>6</v>
      </c>
      <c r="G168" s="57">
        <v>10</v>
      </c>
      <c r="H168" s="56">
        <v>78</v>
      </c>
      <c r="I168" s="55">
        <v>60</v>
      </c>
      <c r="J168" s="57">
        <v>0</v>
      </c>
      <c r="K168" s="58"/>
      <c r="L168" s="58">
        <v>2</v>
      </c>
      <c r="M168" s="58"/>
      <c r="N168" s="58">
        <v>1</v>
      </c>
      <c r="O168" s="58">
        <v>2</v>
      </c>
      <c r="P168" s="58">
        <v>1</v>
      </c>
      <c r="Q168" s="59">
        <v>2</v>
      </c>
      <c r="R168" s="58" t="s">
        <v>221</v>
      </c>
      <c r="S168" s="58"/>
      <c r="T168" s="58"/>
      <c r="U168" s="58" t="s">
        <v>217</v>
      </c>
      <c r="V168" s="58"/>
      <c r="W168" s="58"/>
      <c r="X168" s="58"/>
      <c r="Y168" s="59"/>
      <c r="Z168" s="59"/>
      <c r="AA168" s="59"/>
      <c r="AB168" s="59"/>
      <c r="AC168" s="60"/>
    </row>
    <row r="169" spans="1:29" x14ac:dyDescent="0.25">
      <c r="A169" s="23">
        <f>IF(Geotech!B167="","",Geotech!A167)</f>
        <v>461.77</v>
      </c>
      <c r="B169" s="23">
        <f>IF(Geotech!B167="","",Geotech!B167)</f>
        <v>464.82</v>
      </c>
      <c r="C169" s="53" t="str">
        <f ca="1">IF(A169="","",LOOKUP(MEDIAN(A169,B169),INDIRECT("Lithology!$A$4:$A$"&amp;COUNTA(Lithology!$C$4:$C$107)+3),INDIRECT("Lithology!$C$4:$C$"&amp;COUNTA(Lithology!$C$4:$C$107)+3)))</f>
        <v>CASI</v>
      </c>
      <c r="D169" s="54">
        <v>11</v>
      </c>
      <c r="E169" s="55">
        <v>28</v>
      </c>
      <c r="F169" s="55">
        <v>2</v>
      </c>
      <c r="G169" s="57">
        <v>3</v>
      </c>
      <c r="H169" s="56">
        <v>49</v>
      </c>
      <c r="I169" s="55">
        <v>35</v>
      </c>
      <c r="J169" s="57">
        <v>4</v>
      </c>
      <c r="K169" s="58"/>
      <c r="L169" s="58">
        <v>2</v>
      </c>
      <c r="M169" s="58"/>
      <c r="N169" s="58">
        <v>1</v>
      </c>
      <c r="O169" s="58">
        <v>2</v>
      </c>
      <c r="P169" s="58">
        <v>1</v>
      </c>
      <c r="Q169" s="59">
        <v>1</v>
      </c>
      <c r="R169" s="58" t="s">
        <v>221</v>
      </c>
      <c r="S169" s="58"/>
      <c r="T169" s="58"/>
      <c r="U169" s="58"/>
      <c r="V169" s="58"/>
      <c r="W169" s="58"/>
      <c r="X169" s="58"/>
      <c r="Y169" s="59"/>
      <c r="Z169" s="59"/>
      <c r="AA169" s="59"/>
      <c r="AB169" s="59"/>
      <c r="AC169" s="60"/>
    </row>
    <row r="170" spans="1:29" x14ac:dyDescent="0.25">
      <c r="A170" s="23">
        <f>IF(Geotech!B168="","",Geotech!A168)</f>
        <v>464.82</v>
      </c>
      <c r="B170" s="23">
        <f>IF(Geotech!B168="","",Geotech!B168)</f>
        <v>467.86</v>
      </c>
      <c r="C170" s="53" t="str">
        <f ca="1">IF(A170="","",LOOKUP(MEDIAN(A170,B170),INDIRECT("Lithology!$A$4:$A$"&amp;COUNTA(Lithology!$C$4:$C$107)+3),INDIRECT("Lithology!$C$4:$C$"&amp;COUNTA(Lithology!$C$4:$C$107)+3)))</f>
        <v>CASI</v>
      </c>
      <c r="D170" s="54">
        <v>9</v>
      </c>
      <c r="E170" s="55">
        <v>15</v>
      </c>
      <c r="F170" s="55">
        <v>1</v>
      </c>
      <c r="G170" s="57">
        <v>0.5</v>
      </c>
      <c r="H170" s="55">
        <v>56</v>
      </c>
      <c r="I170" s="55">
        <v>170</v>
      </c>
      <c r="J170" s="57">
        <v>18</v>
      </c>
      <c r="K170" s="58"/>
      <c r="L170" s="58">
        <v>2</v>
      </c>
      <c r="M170" s="58"/>
      <c r="N170" s="58">
        <v>1</v>
      </c>
      <c r="O170" s="58">
        <v>2</v>
      </c>
      <c r="P170" s="58">
        <v>1</v>
      </c>
      <c r="Q170" s="59">
        <v>2</v>
      </c>
      <c r="R170" s="58" t="s">
        <v>221</v>
      </c>
      <c r="S170" s="58"/>
      <c r="T170" s="58"/>
      <c r="U170" s="58" t="s">
        <v>217</v>
      </c>
      <c r="V170" s="58"/>
      <c r="W170" s="58"/>
      <c r="X170" s="58"/>
      <c r="Y170" s="59"/>
      <c r="Z170" s="59"/>
      <c r="AA170" s="59"/>
      <c r="AB170" s="59"/>
      <c r="AC170" s="60"/>
    </row>
    <row r="171" spans="1:29" x14ac:dyDescent="0.25">
      <c r="A171" s="23">
        <f>IF(Geotech!B169="","",Geotech!A169)</f>
        <v>467.86</v>
      </c>
      <c r="B171" s="23">
        <f>IF(Geotech!B169="","",Geotech!B169)</f>
        <v>470.91</v>
      </c>
      <c r="C171" s="53" t="str">
        <f ca="1">IF(A171="","",LOOKUP(MEDIAN(A171,B171),INDIRECT("Lithology!$A$4:$A$"&amp;COUNTA(Lithology!$C$4:$C$107)+3),INDIRECT("Lithology!$C$4:$C$"&amp;COUNTA(Lithology!$C$4:$C$107)+3)))</f>
        <v>LMST</v>
      </c>
      <c r="D171" s="54">
        <v>4</v>
      </c>
      <c r="E171" s="55">
        <v>8</v>
      </c>
      <c r="F171" s="55">
        <v>0</v>
      </c>
      <c r="G171" s="57">
        <v>0</v>
      </c>
      <c r="H171" s="56">
        <v>69</v>
      </c>
      <c r="I171" s="55">
        <v>13</v>
      </c>
      <c r="J171" s="57">
        <v>0</v>
      </c>
      <c r="K171" s="58"/>
      <c r="L171" s="58">
        <v>1</v>
      </c>
      <c r="M171" s="58"/>
      <c r="N171" s="58">
        <v>2</v>
      </c>
      <c r="O171" s="58">
        <v>4</v>
      </c>
      <c r="P171" s="58"/>
      <c r="Q171" s="59"/>
      <c r="R171" s="58" t="s">
        <v>219</v>
      </c>
      <c r="S171" s="58"/>
      <c r="T171" s="58"/>
      <c r="U171" s="58"/>
      <c r="V171" s="58"/>
      <c r="W171" s="58"/>
      <c r="X171" s="58"/>
      <c r="Y171" s="59"/>
      <c r="Z171" s="59"/>
      <c r="AA171" s="59"/>
      <c r="AB171" s="59"/>
      <c r="AC171" s="60"/>
    </row>
    <row r="172" spans="1:29" x14ac:dyDescent="0.25">
      <c r="A172" s="23">
        <f>IF(Geotech!B170="","",Geotech!A170)</f>
        <v>470.91</v>
      </c>
      <c r="B172" s="23">
        <f>IF(Geotech!B170="","",Geotech!B170)</f>
        <v>473.96</v>
      </c>
      <c r="C172" s="53" t="str">
        <f ca="1">IF(A172="","",LOOKUP(MEDIAN(A172,B172),INDIRECT("Lithology!$A$4:$A$"&amp;COUNTA(Lithology!$C$4:$C$107)+3),INDIRECT("Lithology!$C$4:$C$"&amp;COUNTA(Lithology!$C$4:$C$107)+3)))</f>
        <v>CASI</v>
      </c>
      <c r="D172" s="54">
        <v>8</v>
      </c>
      <c r="E172" s="55">
        <v>23</v>
      </c>
      <c r="F172" s="55">
        <v>0</v>
      </c>
      <c r="G172" s="57">
        <v>0</v>
      </c>
      <c r="H172" s="56">
        <v>63</v>
      </c>
      <c r="I172" s="55">
        <v>111</v>
      </c>
      <c r="J172" s="57">
        <v>41</v>
      </c>
      <c r="K172" s="58"/>
      <c r="L172" s="58"/>
      <c r="M172" s="58"/>
      <c r="N172" s="58">
        <v>1</v>
      </c>
      <c r="O172" s="58">
        <v>3</v>
      </c>
      <c r="P172" s="58"/>
      <c r="Q172" s="59">
        <v>1</v>
      </c>
      <c r="R172" s="58" t="s">
        <v>215</v>
      </c>
      <c r="S172" s="58"/>
      <c r="T172" s="58"/>
      <c r="U172" s="58"/>
      <c r="V172" s="58"/>
      <c r="W172" s="58"/>
      <c r="X172" s="58"/>
      <c r="Y172" s="59"/>
      <c r="Z172" s="59"/>
      <c r="AA172" s="59"/>
      <c r="AB172" s="59"/>
      <c r="AC172" s="60"/>
    </row>
    <row r="173" spans="1:29" x14ac:dyDescent="0.25">
      <c r="A173" s="23">
        <f>IF(Geotech!B171="","",Geotech!A171)</f>
        <v>473.96</v>
      </c>
      <c r="B173" s="23">
        <f>IF(Geotech!B171="","",Geotech!B171)</f>
        <v>477.01</v>
      </c>
      <c r="C173" s="53" t="str">
        <f ca="1">IF(A173="","",LOOKUP(MEDIAN(A173,B173),INDIRECT("Lithology!$A$4:$A$"&amp;COUNTA(Lithology!$C$4:$C$107)+3),INDIRECT("Lithology!$C$4:$C$"&amp;COUNTA(Lithology!$C$4:$C$107)+3)))</f>
        <v>CASI</v>
      </c>
      <c r="D173" s="54">
        <v>5</v>
      </c>
      <c r="E173" s="55">
        <v>10</v>
      </c>
      <c r="F173" s="55">
        <v>3</v>
      </c>
      <c r="G173" s="57">
        <v>6</v>
      </c>
      <c r="H173" s="56">
        <v>64</v>
      </c>
      <c r="I173" s="55">
        <v>166</v>
      </c>
      <c r="J173" s="57">
        <v>26</v>
      </c>
      <c r="K173" s="58"/>
      <c r="L173" s="58">
        <v>1</v>
      </c>
      <c r="M173" s="58"/>
      <c r="N173" s="58">
        <v>1</v>
      </c>
      <c r="O173" s="58">
        <v>2</v>
      </c>
      <c r="P173" s="58"/>
      <c r="Q173" s="59">
        <v>1</v>
      </c>
      <c r="R173" s="58" t="s">
        <v>1015</v>
      </c>
      <c r="S173" s="58"/>
      <c r="T173" s="58" t="s">
        <v>219</v>
      </c>
      <c r="U173" s="58" t="s">
        <v>220</v>
      </c>
      <c r="V173" s="58"/>
      <c r="W173" s="58"/>
      <c r="X173" s="58"/>
      <c r="Y173" s="59"/>
      <c r="Z173" s="59"/>
      <c r="AA173" s="59"/>
      <c r="AB173" s="59"/>
      <c r="AC173" s="60"/>
    </row>
    <row r="174" spans="1:29" x14ac:dyDescent="0.25">
      <c r="A174" s="23">
        <f>IF(Geotech!B172="","",Geotech!A172)</f>
        <v>477.01</v>
      </c>
      <c r="B174" s="23">
        <f>IF(Geotech!B172="","",Geotech!B172)</f>
        <v>480.06</v>
      </c>
      <c r="C174" s="53" t="str">
        <f ca="1">IF(A174="","",LOOKUP(MEDIAN(A174,B174),INDIRECT("Lithology!$A$4:$A$"&amp;COUNTA(Lithology!$C$4:$C$107)+3),INDIRECT("Lithology!$C$4:$C$"&amp;COUNTA(Lithology!$C$4:$C$107)+3)))</f>
        <v>CASI</v>
      </c>
      <c r="D174" s="54">
        <v>10</v>
      </c>
      <c r="E174" s="55">
        <v>15</v>
      </c>
      <c r="F174" s="55">
        <v>2</v>
      </c>
      <c r="G174" s="57">
        <v>5</v>
      </c>
      <c r="H174" s="56">
        <v>52</v>
      </c>
      <c r="I174" s="55">
        <v>191</v>
      </c>
      <c r="J174" s="57">
        <v>12</v>
      </c>
      <c r="K174" s="58"/>
      <c r="L174" s="58">
        <v>2</v>
      </c>
      <c r="M174" s="58"/>
      <c r="N174" s="58">
        <v>1</v>
      </c>
      <c r="O174" s="58">
        <v>2</v>
      </c>
      <c r="P174" s="58"/>
      <c r="Q174" s="59">
        <v>2</v>
      </c>
      <c r="R174" s="58" t="s">
        <v>221</v>
      </c>
      <c r="S174" s="58"/>
      <c r="T174" s="58"/>
      <c r="U174" s="58"/>
      <c r="V174" s="58"/>
      <c r="W174" s="58"/>
      <c r="X174" s="58"/>
      <c r="Y174" s="59"/>
      <c r="Z174" s="59"/>
      <c r="AA174" s="59"/>
      <c r="AB174" s="59"/>
      <c r="AC174" s="60"/>
    </row>
    <row r="175" spans="1:29" x14ac:dyDescent="0.25">
      <c r="A175" s="23">
        <f>IF(Geotech!B173="","",Geotech!A173)</f>
        <v>480.06</v>
      </c>
      <c r="B175" s="23">
        <f>IF(Geotech!B173="","",Geotech!B173)</f>
        <v>483.11</v>
      </c>
      <c r="C175" s="53" t="str">
        <f ca="1">IF(A175="","",LOOKUP(MEDIAN(A175,B175),INDIRECT("Lithology!$A$4:$A$"&amp;COUNTA(Lithology!$C$4:$C$107)+3),INDIRECT("Lithology!$C$4:$C$"&amp;COUNTA(Lithology!$C$4:$C$107)+3)))</f>
        <v>CASI</v>
      </c>
      <c r="D175" s="54">
        <v>11</v>
      </c>
      <c r="E175" s="55">
        <v>33</v>
      </c>
      <c r="F175" s="55">
        <v>0</v>
      </c>
      <c r="G175" s="57">
        <v>0</v>
      </c>
      <c r="H175" s="56">
        <v>47</v>
      </c>
      <c r="I175" s="55">
        <v>78</v>
      </c>
      <c r="J175" s="57">
        <v>12</v>
      </c>
      <c r="K175" s="58"/>
      <c r="L175" s="58">
        <v>1</v>
      </c>
      <c r="M175" s="58">
        <v>1</v>
      </c>
      <c r="N175" s="58">
        <v>1</v>
      </c>
      <c r="O175" s="58">
        <v>2</v>
      </c>
      <c r="P175" s="58"/>
      <c r="Q175" s="59"/>
      <c r="R175" s="58" t="s">
        <v>215</v>
      </c>
      <c r="S175" s="58"/>
      <c r="T175" s="58"/>
      <c r="U175" s="58"/>
      <c r="V175" s="58"/>
      <c r="W175" s="58"/>
      <c r="X175" s="58"/>
      <c r="Y175" s="59"/>
      <c r="Z175" s="59"/>
      <c r="AA175" s="59"/>
      <c r="AB175" s="59"/>
      <c r="AC175" s="60"/>
    </row>
    <row r="176" spans="1:29" x14ac:dyDescent="0.25">
      <c r="A176" s="23">
        <f>IF(Geotech!B174="","",Geotech!A174)</f>
        <v>483.11</v>
      </c>
      <c r="B176" s="23">
        <f>IF(Geotech!B174="","",Geotech!B174)</f>
        <v>486.15</v>
      </c>
      <c r="C176" s="53" t="str">
        <f ca="1">IF(A176="","",LOOKUP(MEDIAN(A176,B176),INDIRECT("Lithology!$A$4:$A$"&amp;COUNTA(Lithology!$C$4:$C$107)+3),INDIRECT("Lithology!$C$4:$C$"&amp;COUNTA(Lithology!$C$4:$C$107)+3)))</f>
        <v>CASI</v>
      </c>
      <c r="D176" s="54">
        <v>9</v>
      </c>
      <c r="E176" s="55">
        <v>21</v>
      </c>
      <c r="F176" s="55">
        <v>7</v>
      </c>
      <c r="G176" s="57">
        <v>49</v>
      </c>
      <c r="H176" s="56">
        <v>66</v>
      </c>
      <c r="I176" s="55">
        <v>140</v>
      </c>
      <c r="J176" s="57">
        <v>21</v>
      </c>
      <c r="K176" s="58"/>
      <c r="L176" s="58">
        <v>2</v>
      </c>
      <c r="M176" s="58"/>
      <c r="N176" s="58">
        <v>1</v>
      </c>
      <c r="O176" s="58">
        <v>2</v>
      </c>
      <c r="P176" s="58"/>
      <c r="Q176" s="59"/>
      <c r="R176" s="58" t="s">
        <v>221</v>
      </c>
      <c r="S176" s="58" t="s">
        <v>217</v>
      </c>
      <c r="T176" s="58" t="s">
        <v>217</v>
      </c>
      <c r="U176" s="58" t="s">
        <v>217</v>
      </c>
      <c r="V176" s="58"/>
      <c r="W176" s="58"/>
      <c r="X176" s="58"/>
      <c r="Y176" s="59"/>
      <c r="Z176" s="59"/>
      <c r="AA176" s="59"/>
      <c r="AB176" s="59"/>
      <c r="AC176" s="60"/>
    </row>
    <row r="177" spans="1:29" x14ac:dyDescent="0.25">
      <c r="A177" s="23">
        <f>IF(Geotech!B175="","",Geotech!A175)</f>
        <v>486.15</v>
      </c>
      <c r="B177" s="23">
        <f>IF(Geotech!B175="","",Geotech!B175)</f>
        <v>489.2</v>
      </c>
      <c r="C177" s="53" t="str">
        <f ca="1">IF(A177="","",LOOKUP(MEDIAN(A177,B177),INDIRECT("Lithology!$A$4:$A$"&amp;COUNTA(Lithology!$C$4:$C$107)+3),INDIRECT("Lithology!$C$4:$C$"&amp;COUNTA(Lithology!$C$4:$C$107)+3)))</f>
        <v>MQST</v>
      </c>
      <c r="D177" s="54">
        <v>7</v>
      </c>
      <c r="E177" s="55">
        <v>13</v>
      </c>
      <c r="F177" s="55">
        <v>0</v>
      </c>
      <c r="G177" s="57">
        <v>0</v>
      </c>
      <c r="H177" s="56">
        <v>30</v>
      </c>
      <c r="I177" s="55">
        <v>82</v>
      </c>
      <c r="J177" s="57">
        <v>16</v>
      </c>
      <c r="K177" s="58"/>
      <c r="L177" s="58">
        <v>1</v>
      </c>
      <c r="M177" s="58"/>
      <c r="N177" s="58">
        <v>1</v>
      </c>
      <c r="O177" s="58">
        <v>1</v>
      </c>
      <c r="P177" s="58">
        <v>1</v>
      </c>
      <c r="Q177" s="59"/>
      <c r="R177" s="58" t="s">
        <v>215</v>
      </c>
      <c r="S177" s="58"/>
      <c r="T177" s="58"/>
      <c r="U177" s="58"/>
      <c r="V177" s="58"/>
      <c r="W177" s="58"/>
      <c r="X177" s="58"/>
      <c r="Y177" s="59"/>
      <c r="Z177" s="59"/>
      <c r="AA177" s="59" t="s">
        <v>192</v>
      </c>
      <c r="AB177" s="59"/>
      <c r="AC177" s="60"/>
    </row>
    <row r="178" spans="1:29" x14ac:dyDescent="0.25">
      <c r="A178" s="23">
        <f>IF(Geotech!B176="","",Geotech!A176)</f>
        <v>489.2</v>
      </c>
      <c r="B178" s="23">
        <f>IF(Geotech!B176="","",Geotech!B176)</f>
        <v>492.25</v>
      </c>
      <c r="C178" s="53" t="str">
        <f ca="1">IF(A178="","",LOOKUP(MEDIAN(A178,B178),INDIRECT("Lithology!$A$4:$A$"&amp;COUNTA(Lithology!$C$4:$C$107)+3),INDIRECT("Lithology!$C$4:$C$"&amp;COUNTA(Lithology!$C$4:$C$107)+3)))</f>
        <v>MQST</v>
      </c>
      <c r="D178" s="54">
        <v>10</v>
      </c>
      <c r="E178" s="55">
        <v>17</v>
      </c>
      <c r="F178" s="55">
        <v>2</v>
      </c>
      <c r="G178" s="57">
        <v>3</v>
      </c>
      <c r="H178" s="56">
        <v>110</v>
      </c>
      <c r="I178" s="55">
        <v>14</v>
      </c>
      <c r="J178" s="57">
        <v>0</v>
      </c>
      <c r="K178" s="58"/>
      <c r="L178" s="58">
        <v>4</v>
      </c>
      <c r="M178" s="58"/>
      <c r="N178" s="58"/>
      <c r="O178" s="58">
        <v>1</v>
      </c>
      <c r="P178" s="58">
        <v>1</v>
      </c>
      <c r="Q178" s="59"/>
      <c r="R178" s="58" t="s">
        <v>215</v>
      </c>
      <c r="S178" s="58"/>
      <c r="T178" s="58"/>
      <c r="U178" s="58"/>
      <c r="V178" s="58"/>
      <c r="W178" s="58"/>
      <c r="X178" s="58"/>
      <c r="Y178" s="59"/>
      <c r="Z178" s="59"/>
      <c r="AA178" s="59"/>
      <c r="AB178" s="59"/>
      <c r="AC178" s="60"/>
    </row>
    <row r="179" spans="1:29" x14ac:dyDescent="0.25">
      <c r="A179" s="23">
        <f>IF(Geotech!B177="","",Geotech!A177)</f>
        <v>492.25</v>
      </c>
      <c r="B179" s="23">
        <f>IF(Geotech!B177="","",Geotech!B177)</f>
        <v>495.3</v>
      </c>
      <c r="C179" s="53" t="str">
        <f ca="1">IF(A179="","",LOOKUP(MEDIAN(A179,B179),INDIRECT("Lithology!$A$4:$A$"&amp;COUNTA(Lithology!$C$4:$C$107)+3),INDIRECT("Lithology!$C$4:$C$"&amp;COUNTA(Lithology!$C$4:$C$107)+3)))</f>
        <v>MQST</v>
      </c>
      <c r="D179" s="54">
        <v>10</v>
      </c>
      <c r="E179" s="55">
        <v>24</v>
      </c>
      <c r="F179" s="55">
        <v>1</v>
      </c>
      <c r="G179" s="57">
        <v>4</v>
      </c>
      <c r="H179" s="56">
        <v>160</v>
      </c>
      <c r="I179" s="55">
        <v>6</v>
      </c>
      <c r="J179" s="57">
        <v>8</v>
      </c>
      <c r="K179" s="58"/>
      <c r="L179" s="58">
        <v>3</v>
      </c>
      <c r="M179" s="58"/>
      <c r="N179" s="58"/>
      <c r="O179" s="58">
        <v>1</v>
      </c>
      <c r="P179" s="58">
        <v>1</v>
      </c>
      <c r="Q179" s="59">
        <v>1</v>
      </c>
      <c r="R179" s="58" t="s">
        <v>215</v>
      </c>
      <c r="S179" s="58"/>
      <c r="T179" s="58"/>
      <c r="U179" s="58"/>
      <c r="V179" s="58"/>
      <c r="W179" s="58"/>
      <c r="X179" s="58"/>
      <c r="Y179" s="59"/>
      <c r="Z179" s="59"/>
      <c r="AA179" s="59"/>
      <c r="AB179" s="59"/>
      <c r="AC179" s="60"/>
    </row>
    <row r="180" spans="1:29" x14ac:dyDescent="0.25">
      <c r="A180" s="23">
        <f>IF(Geotech!B178="","",Geotech!A178)</f>
        <v>495.3</v>
      </c>
      <c r="B180" s="23">
        <f>IF(Geotech!B178="","",Geotech!B178)</f>
        <v>498.34</v>
      </c>
      <c r="C180" s="53" t="str">
        <f ca="1">IF(A180="","",LOOKUP(MEDIAN(A180,B180),INDIRECT("Lithology!$A$4:$A$"&amp;COUNTA(Lithology!$C$4:$C$107)+3),INDIRECT("Lithology!$C$4:$C$"&amp;COUNTA(Lithology!$C$4:$C$107)+3)))</f>
        <v>MQST</v>
      </c>
      <c r="D180" s="54">
        <v>8</v>
      </c>
      <c r="E180" s="55">
        <v>20</v>
      </c>
      <c r="F180" s="55">
        <v>4</v>
      </c>
      <c r="G180" s="57">
        <v>10</v>
      </c>
      <c r="H180" s="56">
        <v>104</v>
      </c>
      <c r="I180" s="55">
        <v>0</v>
      </c>
      <c r="J180" s="57">
        <v>0</v>
      </c>
      <c r="K180" s="58"/>
      <c r="L180" s="58">
        <v>3</v>
      </c>
      <c r="M180" s="58"/>
      <c r="N180" s="58"/>
      <c r="O180" s="58">
        <v>1</v>
      </c>
      <c r="P180" s="58">
        <v>1</v>
      </c>
      <c r="Q180" s="59"/>
      <c r="R180" s="58" t="s">
        <v>221</v>
      </c>
      <c r="S180" s="58" t="s">
        <v>220</v>
      </c>
      <c r="T180" s="58" t="s">
        <v>219</v>
      </c>
      <c r="U180" s="58"/>
      <c r="V180" s="58"/>
      <c r="W180" s="58" t="s">
        <v>217</v>
      </c>
      <c r="X180" s="58"/>
      <c r="Y180" s="59"/>
      <c r="Z180" s="59"/>
      <c r="AA180" s="59"/>
      <c r="AB180" s="59"/>
      <c r="AC180" s="60"/>
    </row>
    <row r="181" spans="1:29" x14ac:dyDescent="0.25">
      <c r="A181" s="23">
        <f>IF(Geotech!B179="","",Geotech!A179)</f>
        <v>498.34</v>
      </c>
      <c r="B181" s="23">
        <f>IF(Geotech!B179="","",Geotech!B179)</f>
        <v>501.39</v>
      </c>
      <c r="C181" s="53" t="str">
        <f ca="1">IF(A181="","",LOOKUP(MEDIAN(A181,B181),INDIRECT("Lithology!$A$4:$A$"&amp;COUNTA(Lithology!$C$4:$C$107)+3),INDIRECT("Lithology!$C$4:$C$"&amp;COUNTA(Lithology!$C$4:$C$107)+3)))</f>
        <v>MQST</v>
      </c>
      <c r="D181" s="54">
        <v>6</v>
      </c>
      <c r="E181" s="55">
        <v>13</v>
      </c>
      <c r="F181" s="55">
        <v>3</v>
      </c>
      <c r="G181" s="57">
        <v>5</v>
      </c>
      <c r="H181" s="56">
        <v>73</v>
      </c>
      <c r="I181" s="55">
        <v>36</v>
      </c>
      <c r="J181" s="57">
        <v>5</v>
      </c>
      <c r="K181" s="58"/>
      <c r="L181" s="58">
        <v>2</v>
      </c>
      <c r="M181" s="58"/>
      <c r="N181" s="58"/>
      <c r="O181" s="58"/>
      <c r="P181" s="58">
        <v>2</v>
      </c>
      <c r="Q181" s="59">
        <v>1</v>
      </c>
      <c r="R181" s="58" t="s">
        <v>221</v>
      </c>
      <c r="S181" s="58"/>
      <c r="T181" s="58"/>
      <c r="U181" s="58" t="s">
        <v>217</v>
      </c>
      <c r="V181" s="58" t="s">
        <v>217</v>
      </c>
      <c r="W181" s="58"/>
      <c r="X181" s="58"/>
      <c r="Y181" s="59"/>
      <c r="Z181" s="59"/>
      <c r="AA181" s="59" t="s">
        <v>192</v>
      </c>
      <c r="AB181" s="59"/>
      <c r="AC181" s="60"/>
    </row>
    <row r="182" spans="1:29" x14ac:dyDescent="0.25">
      <c r="A182" s="23">
        <f>IF(Geotech!B180="","",Geotech!A180)</f>
        <v>501.39</v>
      </c>
      <c r="B182" s="23">
        <f>IF(Geotech!B180="","",Geotech!B180)</f>
        <v>504.44</v>
      </c>
      <c r="C182" s="53" t="str">
        <f ca="1">IF(A182="","",LOOKUP(MEDIAN(A182,B182),INDIRECT("Lithology!$A$4:$A$"&amp;COUNTA(Lithology!$C$4:$C$107)+3),INDIRECT("Lithology!$C$4:$C$"&amp;COUNTA(Lithology!$C$4:$C$107)+3)))</f>
        <v>MQST</v>
      </c>
      <c r="D182" s="54">
        <v>5</v>
      </c>
      <c r="E182" s="55">
        <v>7</v>
      </c>
      <c r="F182" s="55">
        <v>2</v>
      </c>
      <c r="G182" s="57">
        <v>6</v>
      </c>
      <c r="H182" s="56">
        <v>104</v>
      </c>
      <c r="I182" s="55">
        <v>126</v>
      </c>
      <c r="J182" s="57">
        <v>15</v>
      </c>
      <c r="K182" s="58"/>
      <c r="L182" s="58">
        <v>1</v>
      </c>
      <c r="M182" s="58"/>
      <c r="N182" s="58">
        <v>2</v>
      </c>
      <c r="O182" s="58"/>
      <c r="P182" s="58">
        <v>1</v>
      </c>
      <c r="Q182" s="59">
        <v>1</v>
      </c>
      <c r="R182" s="58" t="s">
        <v>221</v>
      </c>
      <c r="S182" s="58"/>
      <c r="T182" s="58"/>
      <c r="U182" s="58"/>
      <c r="V182" s="58"/>
      <c r="W182" s="58"/>
      <c r="X182" s="58"/>
      <c r="Y182" s="59"/>
      <c r="Z182" s="59"/>
      <c r="AA182" s="59"/>
      <c r="AB182" s="59"/>
      <c r="AC182" s="60"/>
    </row>
    <row r="183" spans="1:29" x14ac:dyDescent="0.25">
      <c r="A183" s="23">
        <f>IF(Geotech!B181="","",Geotech!A181)</f>
        <v>504.44</v>
      </c>
      <c r="B183" s="23">
        <f>IF(Geotech!B181="","",Geotech!B181)</f>
        <v>507.49</v>
      </c>
      <c r="C183" s="53" t="str">
        <f ca="1">IF(A183="","",LOOKUP(MEDIAN(A183,B183),INDIRECT("Lithology!$A$4:$A$"&amp;COUNTA(Lithology!$C$4:$C$107)+3),INDIRECT("Lithology!$C$4:$C$"&amp;COUNTA(Lithology!$C$4:$C$107)+3)))</f>
        <v>MQST</v>
      </c>
      <c r="D183" s="54">
        <v>6</v>
      </c>
      <c r="E183" s="55">
        <v>14</v>
      </c>
      <c r="F183" s="55">
        <v>2</v>
      </c>
      <c r="G183" s="57">
        <v>24</v>
      </c>
      <c r="H183" s="56">
        <v>74</v>
      </c>
      <c r="I183" s="55">
        <v>6</v>
      </c>
      <c r="J183" s="57">
        <v>0</v>
      </c>
      <c r="K183" s="58"/>
      <c r="L183" s="58">
        <v>2</v>
      </c>
      <c r="M183" s="58"/>
      <c r="N183" s="58">
        <v>1</v>
      </c>
      <c r="O183" s="58"/>
      <c r="P183" s="58"/>
      <c r="Q183" s="59">
        <v>1</v>
      </c>
      <c r="R183" s="58" t="s">
        <v>221</v>
      </c>
      <c r="S183" s="58"/>
      <c r="T183" s="58" t="s">
        <v>217</v>
      </c>
      <c r="U183" s="58" t="s">
        <v>217</v>
      </c>
      <c r="V183" s="58" t="s">
        <v>217</v>
      </c>
      <c r="W183" s="58"/>
      <c r="X183" s="58"/>
      <c r="Y183" s="59"/>
      <c r="Z183" s="59"/>
      <c r="AA183" s="59"/>
      <c r="AB183" s="59"/>
      <c r="AC183" s="60"/>
    </row>
    <row r="184" spans="1:29" x14ac:dyDescent="0.25">
      <c r="A184" s="23">
        <f>IF(Geotech!B182="","",Geotech!A182)</f>
        <v>507.49</v>
      </c>
      <c r="B184" s="23">
        <f>IF(Geotech!B182="","",Geotech!B182)</f>
        <v>510.54</v>
      </c>
      <c r="C184" s="53" t="str">
        <f ca="1">IF(A184="","",LOOKUP(MEDIAN(A184,B184),INDIRECT("Lithology!$A$4:$A$"&amp;COUNTA(Lithology!$C$4:$C$107)+3),INDIRECT("Lithology!$C$4:$C$"&amp;COUNTA(Lithology!$C$4:$C$107)+3)))</f>
        <v>QTZT</v>
      </c>
      <c r="D184" s="54">
        <v>2</v>
      </c>
      <c r="E184" s="55">
        <v>2</v>
      </c>
      <c r="F184" s="55">
        <v>2</v>
      </c>
      <c r="G184" s="57">
        <v>1.5</v>
      </c>
      <c r="H184" s="56">
        <v>20</v>
      </c>
      <c r="I184" s="55">
        <v>0</v>
      </c>
      <c r="J184" s="57">
        <v>0</v>
      </c>
      <c r="K184" s="58"/>
      <c r="L184" s="58">
        <v>4</v>
      </c>
      <c r="M184" s="58"/>
      <c r="N184" s="58"/>
      <c r="O184" s="58">
        <v>1</v>
      </c>
      <c r="P184" s="58"/>
      <c r="Q184" s="59"/>
      <c r="R184" s="58" t="s">
        <v>219</v>
      </c>
      <c r="S184" s="58"/>
      <c r="T184" s="58"/>
      <c r="U184" s="58"/>
      <c r="V184" s="58"/>
      <c r="W184" s="58"/>
      <c r="X184" s="58"/>
      <c r="Y184" s="59"/>
      <c r="Z184" s="59"/>
      <c r="AA184" s="59"/>
      <c r="AB184" s="59"/>
      <c r="AC184" s="60"/>
    </row>
    <row r="185" spans="1:29" x14ac:dyDescent="0.25">
      <c r="A185" s="23">
        <f>IF(Geotech!B183="","",Geotech!A183)</f>
        <v>510.54</v>
      </c>
      <c r="B185" s="23">
        <f>IF(Geotech!B183="","",Geotech!B183)</f>
        <v>512.05999999999995</v>
      </c>
      <c r="C185" s="53" t="str">
        <f ca="1">IF(A185="","",LOOKUP(MEDIAN(A185,B185),INDIRECT("Lithology!$A$4:$A$"&amp;COUNTA(Lithology!$C$4:$C$107)+3),INDIRECT("Lithology!$C$4:$C$"&amp;COUNTA(Lithology!$C$4:$C$107)+3)))</f>
        <v>QTZT</v>
      </c>
      <c r="D185" s="54">
        <v>0</v>
      </c>
      <c r="E185" s="55">
        <v>0</v>
      </c>
      <c r="F185" s="55">
        <v>8</v>
      </c>
      <c r="G185" s="57">
        <v>37</v>
      </c>
      <c r="H185" s="56">
        <v>12</v>
      </c>
      <c r="I185" s="55">
        <v>0</v>
      </c>
      <c r="J185" s="57">
        <v>0</v>
      </c>
      <c r="K185" s="58"/>
      <c r="L185" s="58">
        <v>5</v>
      </c>
      <c r="M185" s="58"/>
      <c r="N185" s="58"/>
      <c r="O185" s="58">
        <v>1</v>
      </c>
      <c r="P185" s="58"/>
      <c r="Q185" s="59"/>
      <c r="R185" s="58" t="s">
        <v>219</v>
      </c>
      <c r="S185" s="58" t="s">
        <v>219</v>
      </c>
      <c r="T185" s="58" t="s">
        <v>220</v>
      </c>
      <c r="U185" s="58"/>
      <c r="V185" s="58"/>
      <c r="W185" s="58" t="s">
        <v>220</v>
      </c>
      <c r="X185" s="58"/>
      <c r="Y185" s="59"/>
      <c r="Z185" s="59"/>
      <c r="AA185" s="59"/>
      <c r="AB185" s="59"/>
      <c r="AC185" s="60" t="s">
        <v>1016</v>
      </c>
    </row>
    <row r="186" spans="1:29" x14ac:dyDescent="0.25">
      <c r="A186" s="23">
        <f>IF(Geotech!B184="","",Geotech!A184)</f>
        <v>512.05999999999995</v>
      </c>
      <c r="B186" s="23">
        <f>IF(Geotech!B184="","",Geotech!B184)</f>
        <v>515.11</v>
      </c>
      <c r="C186" s="53" t="str">
        <f ca="1">IF(A186="","",LOOKUP(MEDIAN(A186,B186),INDIRECT("Lithology!$A$4:$A$"&amp;COUNTA(Lithology!$C$4:$C$107)+3),INDIRECT("Lithology!$C$4:$C$"&amp;COUNTA(Lithology!$C$4:$C$107)+3)))</f>
        <v>QTZT</v>
      </c>
      <c r="D186" s="54">
        <v>3</v>
      </c>
      <c r="E186" s="55">
        <v>9</v>
      </c>
      <c r="F186" s="55">
        <v>7</v>
      </c>
      <c r="G186" s="57">
        <v>21</v>
      </c>
      <c r="H186" s="56">
        <v>60</v>
      </c>
      <c r="I186" s="55">
        <v>17</v>
      </c>
      <c r="J186" s="57">
        <v>0</v>
      </c>
      <c r="K186" s="58"/>
      <c r="L186" s="58">
        <v>5</v>
      </c>
      <c r="M186" s="58"/>
      <c r="N186" s="58"/>
      <c r="O186" s="58">
        <v>1</v>
      </c>
      <c r="P186" s="58"/>
      <c r="Q186" s="59"/>
      <c r="R186" s="58" t="s">
        <v>215</v>
      </c>
      <c r="S186" s="58"/>
      <c r="T186" s="58" t="s">
        <v>217</v>
      </c>
      <c r="U186" s="58"/>
      <c r="V186" s="58"/>
      <c r="W186" s="58" t="s">
        <v>220</v>
      </c>
      <c r="X186" s="58"/>
      <c r="Y186" s="59"/>
      <c r="Z186" s="59"/>
      <c r="AA186" s="59"/>
      <c r="AB186" s="59"/>
      <c r="AC186" s="60"/>
    </row>
    <row r="187" spans="1:29" x14ac:dyDescent="0.25">
      <c r="A187" s="23">
        <f>IF(Geotech!B185="","",Geotech!A185)</f>
        <v>515.11</v>
      </c>
      <c r="B187" s="23">
        <f>IF(Geotech!B185="","",Geotech!B185)</f>
        <v>518.16</v>
      </c>
      <c r="C187" s="53" t="str">
        <f ca="1">IF(A187="","",LOOKUP(MEDIAN(A187,B187),INDIRECT("Lithology!$A$4:$A$"&amp;COUNTA(Lithology!$C$4:$C$107)+3),INDIRECT("Lithology!$C$4:$C$"&amp;COUNTA(Lithology!$C$4:$C$107)+3)))</f>
        <v>QTZT</v>
      </c>
      <c r="D187" s="54">
        <v>2</v>
      </c>
      <c r="E187" s="55">
        <v>3</v>
      </c>
      <c r="F187" s="55">
        <v>9</v>
      </c>
      <c r="G187" s="57">
        <v>19</v>
      </c>
      <c r="H187" s="56">
        <v>48</v>
      </c>
      <c r="I187" s="55">
        <v>14</v>
      </c>
      <c r="J187" s="57">
        <v>0</v>
      </c>
      <c r="K187" s="58"/>
      <c r="L187" s="58">
        <v>5</v>
      </c>
      <c r="M187" s="58"/>
      <c r="N187" s="58"/>
      <c r="O187" s="58">
        <v>1</v>
      </c>
      <c r="P187" s="58"/>
      <c r="Q187" s="59"/>
      <c r="R187" s="58" t="s">
        <v>220</v>
      </c>
      <c r="S187" s="58" t="s">
        <v>217</v>
      </c>
      <c r="T187" s="58" t="s">
        <v>217</v>
      </c>
      <c r="U187" s="58"/>
      <c r="V187" s="58"/>
      <c r="W187" s="58" t="s">
        <v>220</v>
      </c>
      <c r="X187" s="58"/>
      <c r="Y187" s="59"/>
      <c r="Z187" s="59"/>
      <c r="AA187" s="59"/>
      <c r="AB187" s="59"/>
      <c r="AC187" s="60"/>
    </row>
    <row r="188" spans="1:29" x14ac:dyDescent="0.25">
      <c r="A188" s="23">
        <f>IF(Geotech!B186="","",Geotech!A186)</f>
        <v>518.16</v>
      </c>
      <c r="B188" s="23">
        <f>IF(Geotech!B186="","",Geotech!B186)</f>
        <v>521.20000000000005</v>
      </c>
      <c r="C188" s="53" t="str">
        <f ca="1">IF(A188="","",LOOKUP(MEDIAN(A188,B188),INDIRECT("Lithology!$A$4:$A$"&amp;COUNTA(Lithology!$C$4:$C$107)+3),INDIRECT("Lithology!$C$4:$C$"&amp;COUNTA(Lithology!$C$4:$C$107)+3)))</f>
        <v>QTZT</v>
      </c>
      <c r="D188" s="54">
        <v>0</v>
      </c>
      <c r="E188" s="55">
        <v>0</v>
      </c>
      <c r="F188" s="55">
        <v>6</v>
      </c>
      <c r="G188" s="57">
        <v>9</v>
      </c>
      <c r="H188" s="56">
        <v>24</v>
      </c>
      <c r="I188" s="55">
        <v>29</v>
      </c>
      <c r="J188" s="57">
        <v>0</v>
      </c>
      <c r="K188" s="58"/>
      <c r="L188" s="58">
        <v>5</v>
      </c>
      <c r="M188" s="58"/>
      <c r="N188" s="58"/>
      <c r="O188" s="58">
        <v>1</v>
      </c>
      <c r="P188" s="58"/>
      <c r="Q188" s="59"/>
      <c r="R188" s="58" t="s">
        <v>220</v>
      </c>
      <c r="S188" s="58"/>
      <c r="T188" s="58" t="s">
        <v>217</v>
      </c>
      <c r="U188" s="58"/>
      <c r="V188" s="58"/>
      <c r="W188" s="58"/>
      <c r="X188" s="58"/>
      <c r="Y188" s="59"/>
      <c r="Z188" s="59"/>
      <c r="AA188" s="59"/>
      <c r="AB188" s="59"/>
      <c r="AC188" s="60"/>
    </row>
    <row r="189" spans="1:29" x14ac:dyDescent="0.25">
      <c r="A189" s="23">
        <f>IF(Geotech!B187="","",Geotech!A187)</f>
        <v>521.20000000000005</v>
      </c>
      <c r="B189" s="23">
        <f>IF(Geotech!B187="","",Geotech!B187)</f>
        <v>524.25</v>
      </c>
      <c r="C189" s="53" t="str">
        <f ca="1">IF(A189="","",LOOKUP(MEDIAN(A189,B189),INDIRECT("Lithology!$A$4:$A$"&amp;COUNTA(Lithology!$C$4:$C$107)+3),INDIRECT("Lithology!$C$4:$C$"&amp;COUNTA(Lithology!$C$4:$C$107)+3)))</f>
        <v>QTZT</v>
      </c>
      <c r="D189" s="54">
        <v>3</v>
      </c>
      <c r="E189" s="55">
        <v>7</v>
      </c>
      <c r="F189" s="55">
        <v>5</v>
      </c>
      <c r="G189" s="57">
        <v>16</v>
      </c>
      <c r="H189" s="56">
        <v>48</v>
      </c>
      <c r="I189" s="55">
        <v>12</v>
      </c>
      <c r="J189" s="57">
        <v>7</v>
      </c>
      <c r="K189" s="58"/>
      <c r="L189" s="58">
        <v>5</v>
      </c>
      <c r="M189" s="58"/>
      <c r="N189" s="58"/>
      <c r="O189" s="58">
        <v>1</v>
      </c>
      <c r="P189" s="58"/>
      <c r="Q189" s="59"/>
      <c r="R189" s="58" t="s">
        <v>220</v>
      </c>
      <c r="S189" s="58" t="s">
        <v>217</v>
      </c>
      <c r="T189" s="58" t="s">
        <v>217</v>
      </c>
      <c r="U189" s="58"/>
      <c r="V189" s="58"/>
      <c r="W189" s="58" t="s">
        <v>217</v>
      </c>
      <c r="X189" s="58"/>
      <c r="Y189" s="59"/>
      <c r="Z189" s="59"/>
      <c r="AA189" s="59"/>
      <c r="AB189" s="59"/>
      <c r="AC189" s="60"/>
    </row>
    <row r="190" spans="1:29" x14ac:dyDescent="0.25">
      <c r="A190" s="23">
        <f>IF(Geotech!B188="","",Geotech!A188)</f>
        <v>524.25</v>
      </c>
      <c r="B190" s="23">
        <f>IF(Geotech!B188="","",Geotech!B188)</f>
        <v>526.69000000000005</v>
      </c>
      <c r="C190" s="53" t="str">
        <f ca="1">IF(A190="","",LOOKUP(MEDIAN(A190,B190),INDIRECT("Lithology!$A$4:$A$"&amp;COUNTA(Lithology!$C$4:$C$107)+3),INDIRECT("Lithology!$C$4:$C$"&amp;COUNTA(Lithology!$C$4:$C$107)+3)))</f>
        <v>QTZT</v>
      </c>
      <c r="D190" s="54">
        <v>9</v>
      </c>
      <c r="E190" s="55">
        <v>41</v>
      </c>
      <c r="F190" s="55">
        <v>0</v>
      </c>
      <c r="G190" s="57">
        <v>0</v>
      </c>
      <c r="H190" s="56">
        <v>16</v>
      </c>
      <c r="I190" s="55">
        <v>14</v>
      </c>
      <c r="J190" s="57">
        <v>7</v>
      </c>
      <c r="K190" s="58"/>
      <c r="L190" s="58">
        <v>5</v>
      </c>
      <c r="M190" s="58"/>
      <c r="N190" s="58"/>
      <c r="O190" s="58">
        <v>1</v>
      </c>
      <c r="P190" s="58"/>
      <c r="Q190" s="59"/>
      <c r="R190" s="58" t="s">
        <v>219</v>
      </c>
      <c r="S190" s="58"/>
      <c r="T190" s="58"/>
      <c r="U190" s="58"/>
      <c r="V190" s="58"/>
      <c r="W190" s="58"/>
      <c r="X190" s="58"/>
      <c r="Y190" s="59"/>
      <c r="Z190" s="59"/>
      <c r="AA190" s="59"/>
      <c r="AB190" s="59"/>
      <c r="AC190" s="60"/>
    </row>
    <row r="191" spans="1:29" x14ac:dyDescent="0.25">
      <c r="A191" s="23">
        <f>IF(Geotech!B189="","",Geotech!A189)</f>
        <v>526.69000000000005</v>
      </c>
      <c r="B191" s="23">
        <f>IF(Geotech!B189="","",Geotech!B189)</f>
        <v>528.82000000000005</v>
      </c>
      <c r="C191" s="53" t="str">
        <f ca="1">IF(A191="","",LOOKUP(MEDIAN(A191,B191),INDIRECT("Lithology!$A$4:$A$"&amp;COUNTA(Lithology!$C$4:$C$107)+3),INDIRECT("Lithology!$C$4:$C$"&amp;COUNTA(Lithology!$C$4:$C$107)+3)))</f>
        <v>QTZT</v>
      </c>
      <c r="D191" s="54">
        <v>2</v>
      </c>
      <c r="E191" s="55">
        <v>18</v>
      </c>
      <c r="F191" s="55">
        <v>2</v>
      </c>
      <c r="G191" s="57">
        <v>7</v>
      </c>
      <c r="H191" s="56">
        <v>90</v>
      </c>
      <c r="I191" s="55">
        <v>8</v>
      </c>
      <c r="J191" s="57">
        <v>0</v>
      </c>
      <c r="K191" s="58"/>
      <c r="L191" s="58">
        <v>4</v>
      </c>
      <c r="M191" s="58"/>
      <c r="N191" s="58"/>
      <c r="O191" s="58">
        <v>2</v>
      </c>
      <c r="P191" s="58"/>
      <c r="Q191" s="59"/>
      <c r="R191" s="58" t="s">
        <v>219</v>
      </c>
      <c r="S191" s="58" t="s">
        <v>217</v>
      </c>
      <c r="T191" s="58" t="s">
        <v>217</v>
      </c>
      <c r="U191" s="58"/>
      <c r="V191" s="58"/>
      <c r="W191" s="58" t="s">
        <v>217</v>
      </c>
      <c r="X191" s="58"/>
      <c r="Y191" s="59"/>
      <c r="Z191" s="59"/>
      <c r="AA191" s="59"/>
      <c r="AB191" s="59"/>
      <c r="AC191" s="60"/>
    </row>
    <row r="192" spans="1:29" x14ac:dyDescent="0.25">
      <c r="A192" s="23">
        <f>IF(Geotech!B190="","",Geotech!A190)</f>
        <v>528.82000000000005</v>
      </c>
      <c r="B192" s="23">
        <f>IF(Geotech!B190="","",Geotech!B190)</f>
        <v>531.87</v>
      </c>
      <c r="C192" s="53" t="str">
        <f ca="1">IF(A192="","",LOOKUP(MEDIAN(A192,B192),INDIRECT("Lithology!$A$4:$A$"&amp;COUNTA(Lithology!$C$4:$C$107)+3),INDIRECT("Lithology!$C$4:$C$"&amp;COUNTA(Lithology!$C$4:$C$107)+3)))</f>
        <v>QTZT</v>
      </c>
      <c r="D192" s="54">
        <v>1</v>
      </c>
      <c r="E192" s="55">
        <v>1</v>
      </c>
      <c r="F192" s="55">
        <v>7</v>
      </c>
      <c r="G192" s="57">
        <v>6</v>
      </c>
      <c r="H192" s="56">
        <v>84</v>
      </c>
      <c r="I192" s="55">
        <v>14</v>
      </c>
      <c r="J192" s="57">
        <v>23</v>
      </c>
      <c r="K192" s="58"/>
      <c r="L192" s="58">
        <v>4</v>
      </c>
      <c r="M192" s="58"/>
      <c r="N192" s="58"/>
      <c r="O192" s="58">
        <v>1</v>
      </c>
      <c r="P192" s="58"/>
      <c r="Q192" s="59"/>
      <c r="R192" s="58" t="s">
        <v>220</v>
      </c>
      <c r="S192" s="58"/>
      <c r="T192" s="58"/>
      <c r="U192" s="58"/>
      <c r="V192" s="58" t="s">
        <v>217</v>
      </c>
      <c r="W192" s="58"/>
      <c r="X192" s="58"/>
      <c r="Y192" s="59"/>
      <c r="Z192" s="59"/>
      <c r="AA192" s="59"/>
      <c r="AB192" s="59"/>
      <c r="AC192" s="60"/>
    </row>
    <row r="193" spans="1:29" x14ac:dyDescent="0.25">
      <c r="A193" s="23">
        <f>IF(Geotech!B191="","",Geotech!A191)</f>
        <v>531.87</v>
      </c>
      <c r="B193" s="23">
        <f>IF(Geotech!B191="","",Geotech!B191)</f>
        <v>534.91999999999996</v>
      </c>
      <c r="C193" s="53" t="str">
        <f ca="1">IF(A193="","",LOOKUP(MEDIAN(A193,B193),INDIRECT("Lithology!$A$4:$A$"&amp;COUNTA(Lithology!$C$4:$C$107)+3),INDIRECT("Lithology!$C$4:$C$"&amp;COUNTA(Lithology!$C$4:$C$107)+3)))</f>
        <v>QTZT</v>
      </c>
      <c r="D193" s="54">
        <v>1</v>
      </c>
      <c r="E193" s="55">
        <v>1</v>
      </c>
      <c r="F193" s="55">
        <v>3</v>
      </c>
      <c r="G193" s="57">
        <v>5</v>
      </c>
      <c r="H193" s="56">
        <v>76</v>
      </c>
      <c r="I193" s="55">
        <v>8</v>
      </c>
      <c r="J193" s="57">
        <v>0</v>
      </c>
      <c r="K193" s="58"/>
      <c r="L193" s="58">
        <v>4</v>
      </c>
      <c r="M193" s="58"/>
      <c r="N193" s="58"/>
      <c r="O193" s="58">
        <v>1</v>
      </c>
      <c r="P193" s="58"/>
      <c r="Q193" s="59"/>
      <c r="R193" s="58" t="s">
        <v>220</v>
      </c>
      <c r="S193" s="58"/>
      <c r="T193" s="58"/>
      <c r="U193" s="58" t="s">
        <v>217</v>
      </c>
      <c r="V193" s="58"/>
      <c r="W193" s="58" t="s">
        <v>217</v>
      </c>
      <c r="X193" s="58"/>
      <c r="Y193" s="59"/>
      <c r="Z193" s="59"/>
      <c r="AA193" s="59"/>
      <c r="AB193" s="59"/>
      <c r="AC193" s="60"/>
    </row>
    <row r="194" spans="1:29" x14ac:dyDescent="0.25">
      <c r="A194" s="23">
        <f>IF(Geotech!B192="","",Geotech!A192)</f>
        <v>534.91999999999996</v>
      </c>
      <c r="B194" s="23">
        <f>IF(Geotech!B192="","",Geotech!B192)</f>
        <v>537.97</v>
      </c>
      <c r="C194" s="53" t="str">
        <f ca="1">IF(A194="","",LOOKUP(MEDIAN(A194,B194),INDIRECT("Lithology!$A$4:$A$"&amp;COUNTA(Lithology!$C$4:$C$107)+3),INDIRECT("Lithology!$C$4:$C$"&amp;COUNTA(Lithology!$C$4:$C$107)+3)))</f>
        <v>QTZT</v>
      </c>
      <c r="D194" s="54">
        <v>0</v>
      </c>
      <c r="E194" s="55">
        <v>0</v>
      </c>
      <c r="F194" s="55">
        <v>4</v>
      </c>
      <c r="G194" s="57">
        <v>9</v>
      </c>
      <c r="H194" s="56">
        <v>25</v>
      </c>
      <c r="I194" s="55">
        <v>26</v>
      </c>
      <c r="J194" s="57">
        <v>0</v>
      </c>
      <c r="K194" s="58"/>
      <c r="L194" s="58">
        <v>4</v>
      </c>
      <c r="M194" s="58"/>
      <c r="N194" s="58"/>
      <c r="O194" s="58">
        <v>1</v>
      </c>
      <c r="P194" s="58"/>
      <c r="Q194" s="59">
        <v>1</v>
      </c>
      <c r="R194" s="58" t="s">
        <v>220</v>
      </c>
      <c r="S194" s="58"/>
      <c r="T194" s="58"/>
      <c r="U194" s="58"/>
      <c r="V194" s="58"/>
      <c r="W194" s="58"/>
      <c r="X194" s="58"/>
      <c r="Y194" s="59"/>
      <c r="Z194" s="59"/>
      <c r="AA194" s="59" t="s">
        <v>192</v>
      </c>
      <c r="AB194" s="59"/>
      <c r="AC194" s="60"/>
    </row>
    <row r="195" spans="1:29" x14ac:dyDescent="0.25">
      <c r="A195" s="23">
        <f>IF(Geotech!B193="","",Geotech!A193)</f>
        <v>537.97</v>
      </c>
      <c r="B195" s="23">
        <f>IF(Geotech!B193="","",Geotech!B193)</f>
        <v>541.02</v>
      </c>
      <c r="C195" s="53" t="str">
        <f ca="1">IF(A195="","",LOOKUP(MEDIAN(A195,B195),INDIRECT("Lithology!$A$4:$A$"&amp;COUNTA(Lithology!$C$4:$C$107)+3),INDIRECT("Lithology!$C$4:$C$"&amp;COUNTA(Lithology!$C$4:$C$107)+3)))</f>
        <v>QTZT</v>
      </c>
      <c r="D195" s="54">
        <v>9</v>
      </c>
      <c r="E195" s="55">
        <v>31</v>
      </c>
      <c r="F195" s="55">
        <v>1</v>
      </c>
      <c r="G195" s="57">
        <v>3</v>
      </c>
      <c r="H195" s="56">
        <v>0</v>
      </c>
      <c r="I195" s="55">
        <v>0</v>
      </c>
      <c r="J195" s="57">
        <v>0</v>
      </c>
      <c r="K195" s="58"/>
      <c r="L195" s="58">
        <v>4</v>
      </c>
      <c r="M195" s="58"/>
      <c r="N195" s="58"/>
      <c r="O195" s="58">
        <v>1</v>
      </c>
      <c r="P195" s="58"/>
      <c r="Q195" s="59">
        <v>1</v>
      </c>
      <c r="R195" s="58"/>
      <c r="S195" s="58"/>
      <c r="T195" s="58" t="s">
        <v>217</v>
      </c>
      <c r="U195" s="58"/>
      <c r="V195" s="58"/>
      <c r="W195" s="58"/>
      <c r="X195" s="58"/>
      <c r="Y195" s="59"/>
      <c r="Z195" s="59"/>
      <c r="AA195" s="59"/>
      <c r="AB195" s="59"/>
      <c r="AC195" s="60"/>
    </row>
    <row r="196" spans="1:29" x14ac:dyDescent="0.25">
      <c r="A196" s="23">
        <f>IF(Geotech!B194="","",Geotech!A194)</f>
        <v>541.02</v>
      </c>
      <c r="B196" s="23">
        <f>IF(Geotech!B194="","",Geotech!B194)</f>
        <v>542.54</v>
      </c>
      <c r="C196" s="53" t="str">
        <f ca="1">IF(A196="","",LOOKUP(MEDIAN(A196,B196),INDIRECT("Lithology!$A$4:$A$"&amp;COUNTA(Lithology!$C$4:$C$107)+3),INDIRECT("Lithology!$C$4:$C$"&amp;COUNTA(Lithology!$C$4:$C$107)+3)))</f>
        <v>QTZT</v>
      </c>
      <c r="D196" s="54">
        <v>0</v>
      </c>
      <c r="E196" s="55">
        <v>0</v>
      </c>
      <c r="F196" s="55">
        <v>0</v>
      </c>
      <c r="G196" s="57">
        <v>0</v>
      </c>
      <c r="H196" s="56">
        <v>0</v>
      </c>
      <c r="I196" s="55">
        <v>0</v>
      </c>
      <c r="J196" s="57">
        <v>0</v>
      </c>
      <c r="K196" s="58"/>
      <c r="L196" s="58">
        <v>4</v>
      </c>
      <c r="M196" s="58"/>
      <c r="N196" s="58"/>
      <c r="O196" s="58"/>
      <c r="P196" s="58"/>
      <c r="Q196" s="59"/>
      <c r="R196" s="58"/>
      <c r="S196" s="58"/>
      <c r="T196" s="58"/>
      <c r="U196" s="58"/>
      <c r="V196" s="58"/>
      <c r="W196" s="58"/>
      <c r="X196" s="58"/>
      <c r="Y196" s="59"/>
      <c r="Z196" s="59"/>
      <c r="AA196" s="59"/>
      <c r="AB196" s="59"/>
      <c r="AC196" s="60"/>
    </row>
    <row r="197" spans="1:29" x14ac:dyDescent="0.25">
      <c r="A197" s="23">
        <f>IF(Geotech!B195="","",Geotech!A195)</f>
        <v>542.54</v>
      </c>
      <c r="B197" s="23">
        <f>IF(Geotech!B195="","",Geotech!B195)</f>
        <v>545.59</v>
      </c>
      <c r="C197" s="53" t="str">
        <f ca="1">IF(A197="","",LOOKUP(MEDIAN(A197,B197),INDIRECT("Lithology!$A$4:$A$"&amp;COUNTA(Lithology!$C$4:$C$107)+3),INDIRECT("Lithology!$C$4:$C$"&amp;COUNTA(Lithology!$C$4:$C$107)+3)))</f>
        <v>QTZT</v>
      </c>
      <c r="D197" s="54">
        <v>6</v>
      </c>
      <c r="E197" s="55">
        <v>21</v>
      </c>
      <c r="F197" s="55">
        <v>3</v>
      </c>
      <c r="G197" s="57">
        <v>10</v>
      </c>
      <c r="H197" s="56">
        <v>22</v>
      </c>
      <c r="I197" s="55">
        <v>0</v>
      </c>
      <c r="J197" s="57">
        <v>0</v>
      </c>
      <c r="K197" s="58"/>
      <c r="L197" s="58">
        <v>4</v>
      </c>
      <c r="M197" s="58"/>
      <c r="N197" s="58"/>
      <c r="O197" s="58">
        <v>1</v>
      </c>
      <c r="P197" s="58"/>
      <c r="Q197" s="59"/>
      <c r="R197" s="58" t="s">
        <v>220</v>
      </c>
      <c r="S197" s="58" t="s">
        <v>217</v>
      </c>
      <c r="T197" s="58" t="s">
        <v>217</v>
      </c>
      <c r="U197" s="58"/>
      <c r="V197" s="58"/>
      <c r="W197" s="58" t="s">
        <v>217</v>
      </c>
      <c r="X197" s="58"/>
      <c r="Y197" s="59"/>
      <c r="Z197" s="59"/>
      <c r="AA197" s="59"/>
      <c r="AB197" s="59"/>
      <c r="AC197" s="60"/>
    </row>
    <row r="198" spans="1:29" x14ac:dyDescent="0.25">
      <c r="A198" s="23">
        <f>IF(Geotech!B196="","",Geotech!A196)</f>
        <v>545.59</v>
      </c>
      <c r="B198" s="23">
        <f>IF(Geotech!B196="","",Geotech!B196)</f>
        <v>548.64</v>
      </c>
      <c r="C198" s="53" t="str">
        <f ca="1">IF(A198="","",LOOKUP(MEDIAN(A198,B198),INDIRECT("Lithology!$A$4:$A$"&amp;COUNTA(Lithology!$C$4:$C$107)+3),INDIRECT("Lithology!$C$4:$C$"&amp;COUNTA(Lithology!$C$4:$C$107)+3)))</f>
        <v>MQST</v>
      </c>
      <c r="D198" s="54">
        <v>3</v>
      </c>
      <c r="E198" s="55">
        <v>18</v>
      </c>
      <c r="F198" s="55">
        <v>0</v>
      </c>
      <c r="G198" s="57">
        <v>0</v>
      </c>
      <c r="H198" s="56">
        <v>73</v>
      </c>
      <c r="I198" s="55">
        <v>18</v>
      </c>
      <c r="J198" s="57">
        <v>0</v>
      </c>
      <c r="K198" s="58"/>
      <c r="L198" s="58">
        <v>3</v>
      </c>
      <c r="M198" s="58"/>
      <c r="N198" s="58">
        <v>1</v>
      </c>
      <c r="O198" s="58">
        <v>1</v>
      </c>
      <c r="P198" s="58"/>
      <c r="Q198" s="59"/>
      <c r="R198" s="58" t="s">
        <v>219</v>
      </c>
      <c r="S198" s="58"/>
      <c r="T198" s="58" t="s">
        <v>218</v>
      </c>
      <c r="U198" s="58"/>
      <c r="V198" s="58"/>
      <c r="W198" s="58"/>
      <c r="X198" s="58"/>
      <c r="Y198" s="59"/>
      <c r="Z198" s="59"/>
      <c r="AA198" s="59"/>
      <c r="AB198" s="59"/>
      <c r="AC198" s="60"/>
    </row>
    <row r="199" spans="1:29" x14ac:dyDescent="0.25">
      <c r="A199" s="23">
        <f>IF(Geotech!B197="","",Geotech!A197)</f>
        <v>548.64</v>
      </c>
      <c r="B199" s="23">
        <f>IF(Geotech!B197="","",Geotech!B197)</f>
        <v>551.67999999999995</v>
      </c>
      <c r="C199" s="53" t="str">
        <f ca="1">IF(A199="","",LOOKUP(MEDIAN(A199,B199),INDIRECT("Lithology!$A$4:$A$"&amp;COUNTA(Lithology!$C$4:$C$107)+3),INDIRECT("Lithology!$C$4:$C$"&amp;COUNTA(Lithology!$C$4:$C$107)+3)))</f>
        <v>MQST</v>
      </c>
      <c r="D199" s="54">
        <v>2</v>
      </c>
      <c r="E199" s="55">
        <v>2</v>
      </c>
      <c r="F199" s="55">
        <v>5</v>
      </c>
      <c r="G199" s="57">
        <v>23</v>
      </c>
      <c r="H199" s="56">
        <v>124</v>
      </c>
      <c r="I199" s="55">
        <v>31</v>
      </c>
      <c r="J199" s="57">
        <v>5</v>
      </c>
      <c r="K199" s="58"/>
      <c r="L199" s="58">
        <v>3</v>
      </c>
      <c r="M199" s="58"/>
      <c r="N199" s="58">
        <v>1</v>
      </c>
      <c r="O199" s="58">
        <v>1</v>
      </c>
      <c r="P199" s="58"/>
      <c r="Q199" s="59"/>
      <c r="R199" s="58" t="s">
        <v>220</v>
      </c>
      <c r="S199" s="58" t="s">
        <v>217</v>
      </c>
      <c r="T199" s="58" t="s">
        <v>217</v>
      </c>
      <c r="U199" s="58" t="s">
        <v>217</v>
      </c>
      <c r="V199" s="58"/>
      <c r="W199" s="58" t="s">
        <v>217</v>
      </c>
      <c r="X199" s="58"/>
      <c r="Y199" s="59"/>
      <c r="Z199" s="59"/>
      <c r="AA199" s="59"/>
      <c r="AB199" s="59"/>
      <c r="AC199" s="60"/>
    </row>
    <row r="200" spans="1:29" x14ac:dyDescent="0.25">
      <c r="A200" s="23">
        <f>IF(Geotech!B198="","",Geotech!A198)</f>
        <v>551.67999999999995</v>
      </c>
      <c r="B200" s="23">
        <f>IF(Geotech!B198="","",Geotech!B198)</f>
        <v>554.73</v>
      </c>
      <c r="C200" s="53" t="str">
        <f ca="1">IF(A200="","",LOOKUP(MEDIAN(A200,B200),INDIRECT("Lithology!$A$4:$A$"&amp;COUNTA(Lithology!$C$4:$C$107)+3),INDIRECT("Lithology!$C$4:$C$"&amp;COUNTA(Lithology!$C$4:$C$107)+3)))</f>
        <v>QTZT</v>
      </c>
      <c r="D200" s="54">
        <v>3</v>
      </c>
      <c r="E200" s="55">
        <v>13</v>
      </c>
      <c r="F200" s="55">
        <v>2</v>
      </c>
      <c r="G200" s="57">
        <v>4</v>
      </c>
      <c r="H200" s="56">
        <v>93</v>
      </c>
      <c r="I200" s="55">
        <v>19</v>
      </c>
      <c r="J200" s="57">
        <v>0</v>
      </c>
      <c r="K200" s="58"/>
      <c r="L200" s="58">
        <v>3</v>
      </c>
      <c r="M200" s="58"/>
      <c r="N200" s="58">
        <v>1</v>
      </c>
      <c r="O200" s="58">
        <v>1</v>
      </c>
      <c r="P200" s="58"/>
      <c r="Q200" s="59"/>
      <c r="R200" s="58" t="s">
        <v>215</v>
      </c>
      <c r="S200" s="58"/>
      <c r="T200" s="58"/>
      <c r="U200" s="58"/>
      <c r="V200" s="58"/>
      <c r="W200" s="58"/>
      <c r="X200" s="58"/>
      <c r="Y200" s="59"/>
      <c r="Z200" s="59"/>
      <c r="AA200" s="59"/>
      <c r="AB200" s="59"/>
      <c r="AC200" s="60"/>
    </row>
    <row r="201" spans="1:29" x14ac:dyDescent="0.25">
      <c r="A201" s="23">
        <f>IF(Geotech!B199="","",Geotech!A199)</f>
        <v>554.73</v>
      </c>
      <c r="B201" s="23">
        <f>IF(Geotech!B199="","",Geotech!B199)</f>
        <v>557.78</v>
      </c>
      <c r="C201" s="53" t="str">
        <f ca="1">IF(A201="","",LOOKUP(MEDIAN(A201,B201),INDIRECT("Lithology!$A$4:$A$"&amp;COUNTA(Lithology!$C$4:$C$107)+3),INDIRECT("Lithology!$C$4:$C$"&amp;COUNTA(Lithology!$C$4:$C$107)+3)))</f>
        <v>QTZT</v>
      </c>
      <c r="D201" s="54">
        <v>7</v>
      </c>
      <c r="E201" s="55">
        <v>20</v>
      </c>
      <c r="F201" s="55">
        <v>2</v>
      </c>
      <c r="G201" s="57">
        <v>3</v>
      </c>
      <c r="H201" s="56">
        <v>59</v>
      </c>
      <c r="I201" s="55">
        <v>17</v>
      </c>
      <c r="J201" s="57">
        <v>13</v>
      </c>
      <c r="K201" s="58"/>
      <c r="L201" s="58">
        <v>3</v>
      </c>
      <c r="M201" s="58"/>
      <c r="N201" s="58">
        <v>1</v>
      </c>
      <c r="O201" s="58">
        <v>1</v>
      </c>
      <c r="P201" s="58"/>
      <c r="Q201" s="59"/>
      <c r="R201" s="58" t="s">
        <v>221</v>
      </c>
      <c r="S201" s="58"/>
      <c r="T201" s="58"/>
      <c r="U201" s="58"/>
      <c r="V201" s="58" t="s">
        <v>217</v>
      </c>
      <c r="W201" s="58"/>
      <c r="X201" s="58"/>
      <c r="Y201" s="59"/>
      <c r="Z201" s="59"/>
      <c r="AA201" s="59"/>
      <c r="AB201" s="59"/>
      <c r="AC201" s="60"/>
    </row>
    <row r="202" spans="1:29" x14ac:dyDescent="0.25">
      <c r="A202" s="23">
        <f>IF(Geotech!B200="","",Geotech!A200)</f>
        <v>557.78</v>
      </c>
      <c r="B202" s="23">
        <f>IF(Geotech!B200="","",Geotech!B200)</f>
        <v>560.83000000000004</v>
      </c>
      <c r="C202" s="53" t="str">
        <f ca="1">IF(A202="","",LOOKUP(MEDIAN(A202,B202),INDIRECT("Lithology!$A$4:$A$"&amp;COUNTA(Lithology!$C$4:$C$107)+3),INDIRECT("Lithology!$C$4:$C$"&amp;COUNTA(Lithology!$C$4:$C$107)+3)))</f>
        <v>QTZT</v>
      </c>
      <c r="D202" s="54">
        <v>13</v>
      </c>
      <c r="E202" s="55">
        <v>18</v>
      </c>
      <c r="F202" s="55">
        <v>1</v>
      </c>
      <c r="G202" s="57">
        <v>7</v>
      </c>
      <c r="H202" s="56">
        <v>171</v>
      </c>
      <c r="I202" s="55">
        <v>55</v>
      </c>
      <c r="J202" s="57">
        <v>19</v>
      </c>
      <c r="K202" s="58"/>
      <c r="L202" s="58">
        <v>3</v>
      </c>
      <c r="M202" s="58"/>
      <c r="N202" s="58">
        <v>1</v>
      </c>
      <c r="O202" s="58">
        <v>1</v>
      </c>
      <c r="P202" s="58"/>
      <c r="Q202" s="59"/>
      <c r="R202" s="58" t="s">
        <v>221</v>
      </c>
      <c r="S202" s="58"/>
      <c r="T202" s="58" t="s">
        <v>217</v>
      </c>
      <c r="U202" s="58"/>
      <c r="V202" s="58"/>
      <c r="W202" s="58"/>
      <c r="X202" s="58"/>
      <c r="Y202" s="59"/>
      <c r="Z202" s="59"/>
      <c r="AA202" s="59"/>
      <c r="AB202" s="59"/>
      <c r="AC202" s="60"/>
    </row>
    <row r="203" spans="1:29" x14ac:dyDescent="0.25">
      <c r="A203" s="23">
        <f>IF(Geotech!B201="","",Geotech!A201)</f>
        <v>560.83000000000004</v>
      </c>
      <c r="B203" s="23">
        <f>IF(Geotech!B201="","",Geotech!B201)</f>
        <v>562.35</v>
      </c>
      <c r="C203" s="53" t="str">
        <f ca="1">IF(A203="","",LOOKUP(MEDIAN(A203,B203),INDIRECT("Lithology!$A$4:$A$"&amp;COUNTA(Lithology!$C$4:$C$107)+3),INDIRECT("Lithology!$C$4:$C$"&amp;COUNTA(Lithology!$C$4:$C$107)+3)))</f>
        <v>QTZT</v>
      </c>
      <c r="D203" s="54">
        <v>5</v>
      </c>
      <c r="E203" s="55">
        <v>17</v>
      </c>
      <c r="F203" s="55">
        <v>2</v>
      </c>
      <c r="G203" s="57">
        <v>6</v>
      </c>
      <c r="H203" s="56">
        <v>54</v>
      </c>
      <c r="I203" s="55">
        <v>6</v>
      </c>
      <c r="J203" s="57">
        <v>0</v>
      </c>
      <c r="K203" s="58"/>
      <c r="L203" s="58">
        <v>4</v>
      </c>
      <c r="M203" s="58"/>
      <c r="N203" s="58">
        <v>1</v>
      </c>
      <c r="O203" s="58"/>
      <c r="P203" s="58"/>
      <c r="Q203" s="59"/>
      <c r="R203" s="58" t="s">
        <v>215</v>
      </c>
      <c r="S203" s="58"/>
      <c r="T203" s="58" t="s">
        <v>217</v>
      </c>
      <c r="U203" s="58"/>
      <c r="V203" s="58" t="s">
        <v>217</v>
      </c>
      <c r="W203" s="58"/>
      <c r="X203" s="58"/>
      <c r="Y203" s="59"/>
      <c r="Z203" s="59"/>
      <c r="AA203" s="59"/>
      <c r="AB203" s="59" t="s">
        <v>192</v>
      </c>
      <c r="AC203" s="60"/>
    </row>
    <row r="204" spans="1:29" x14ac:dyDescent="0.25">
      <c r="A204" s="23">
        <f>IF(Geotech!B202="","",Geotech!A202)</f>
        <v>562.35</v>
      </c>
      <c r="B204" s="23">
        <f>IF(Geotech!B202="","",Geotech!B202)</f>
        <v>565.4</v>
      </c>
      <c r="C204" s="53" t="str">
        <f ca="1">IF(A204="","",LOOKUP(MEDIAN(A204,B204),INDIRECT("Lithology!$A$4:$A$"&amp;COUNTA(Lithology!$C$4:$C$107)+3),INDIRECT("Lithology!$C$4:$C$"&amp;COUNTA(Lithology!$C$4:$C$107)+3)))</f>
        <v>QTZT</v>
      </c>
      <c r="D204" s="54">
        <v>5</v>
      </c>
      <c r="E204" s="55">
        <v>11</v>
      </c>
      <c r="F204" s="55">
        <v>2</v>
      </c>
      <c r="G204" s="57">
        <v>7</v>
      </c>
      <c r="H204" s="56">
        <v>65</v>
      </c>
      <c r="I204" s="55">
        <v>8</v>
      </c>
      <c r="J204" s="57">
        <v>0</v>
      </c>
      <c r="K204" s="58"/>
      <c r="L204" s="58">
        <v>4</v>
      </c>
      <c r="M204" s="58"/>
      <c r="N204" s="58">
        <v>1</v>
      </c>
      <c r="O204" s="58"/>
      <c r="P204" s="58"/>
      <c r="Q204" s="59"/>
      <c r="R204" s="58" t="s">
        <v>215</v>
      </c>
      <c r="S204" s="58" t="s">
        <v>217</v>
      </c>
      <c r="T204" s="58" t="s">
        <v>217</v>
      </c>
      <c r="U204" s="58"/>
      <c r="V204" s="58" t="s">
        <v>217</v>
      </c>
      <c r="W204" s="58"/>
      <c r="X204" s="58"/>
      <c r="Y204" s="59"/>
      <c r="Z204" s="59"/>
      <c r="AA204" s="59"/>
      <c r="AB204" s="59" t="s">
        <v>192</v>
      </c>
      <c r="AC204" s="60" t="s">
        <v>1078</v>
      </c>
    </row>
    <row r="205" spans="1:29" x14ac:dyDescent="0.25">
      <c r="A205" s="23">
        <f>IF(Geotech!B203="","",Geotech!A203)</f>
        <v>565.4</v>
      </c>
      <c r="B205" s="23">
        <f>IF(Geotech!B203="","",Geotech!B203)</f>
        <v>567.84</v>
      </c>
      <c r="C205" s="53" t="str">
        <f ca="1">IF(A205="","",LOOKUP(MEDIAN(A205,B205),INDIRECT("Lithology!$A$4:$A$"&amp;COUNTA(Lithology!$C$4:$C$107)+3),INDIRECT("Lithology!$C$4:$C$"&amp;COUNTA(Lithology!$C$4:$C$107)+3)))</f>
        <v>MQST</v>
      </c>
      <c r="D205" s="54">
        <v>0</v>
      </c>
      <c r="E205" s="55">
        <v>0</v>
      </c>
      <c r="F205" s="55">
        <v>1</v>
      </c>
      <c r="G205" s="57">
        <v>2</v>
      </c>
      <c r="H205" s="56">
        <v>23</v>
      </c>
      <c r="I205" s="55">
        <v>0</v>
      </c>
      <c r="J205" s="57">
        <v>0</v>
      </c>
      <c r="K205" s="58"/>
      <c r="L205" s="58">
        <v>4</v>
      </c>
      <c r="M205" s="58"/>
      <c r="N205" s="58">
        <v>1</v>
      </c>
      <c r="O205" s="58"/>
      <c r="P205" s="58"/>
      <c r="Q205" s="59"/>
      <c r="R205" s="58" t="s">
        <v>219</v>
      </c>
      <c r="S205" s="58" t="s">
        <v>217</v>
      </c>
      <c r="T205" s="58" t="s">
        <v>217</v>
      </c>
      <c r="U205" s="58"/>
      <c r="V205" s="58" t="s">
        <v>217</v>
      </c>
      <c r="W205" s="58"/>
      <c r="X205" s="58"/>
      <c r="Y205" s="59"/>
      <c r="Z205" s="59"/>
      <c r="AA205" s="59"/>
      <c r="AB205" s="59"/>
      <c r="AC205" s="60" t="s">
        <v>1078</v>
      </c>
    </row>
    <row r="206" spans="1:29" x14ac:dyDescent="0.25">
      <c r="A206" s="23">
        <f>IF(Geotech!B204="","",Geotech!A204)</f>
        <v>567.84</v>
      </c>
      <c r="B206" s="23">
        <f>IF(Geotech!B204="","",Geotech!B204)</f>
        <v>569.66999999999996</v>
      </c>
      <c r="C206" s="53" t="str">
        <f ca="1">IF(A206="","",LOOKUP(MEDIAN(A206,B206),INDIRECT("Lithology!$A$4:$A$"&amp;COUNTA(Lithology!$C$4:$C$107)+3),INDIRECT("Lithology!$C$4:$C$"&amp;COUNTA(Lithology!$C$4:$C$107)+3)))</f>
        <v>MQST</v>
      </c>
      <c r="D206" s="54">
        <v>2</v>
      </c>
      <c r="E206" s="55">
        <v>2</v>
      </c>
      <c r="F206" s="55">
        <v>0</v>
      </c>
      <c r="G206" s="57">
        <v>0</v>
      </c>
      <c r="H206" s="56">
        <v>76</v>
      </c>
      <c r="I206" s="55">
        <v>9</v>
      </c>
      <c r="J206" s="57">
        <v>0</v>
      </c>
      <c r="K206" s="58"/>
      <c r="L206" s="58">
        <v>3</v>
      </c>
      <c r="M206" s="58"/>
      <c r="N206" s="58">
        <v>1</v>
      </c>
      <c r="O206" s="58"/>
      <c r="P206" s="58"/>
      <c r="Q206" s="59"/>
      <c r="R206" s="58" t="s">
        <v>215</v>
      </c>
      <c r="S206" s="58"/>
      <c r="T206" s="58" t="s">
        <v>219</v>
      </c>
      <c r="U206" s="58"/>
      <c r="V206" s="58"/>
      <c r="W206" s="58"/>
      <c r="X206" s="58"/>
      <c r="Y206" s="59"/>
      <c r="Z206" s="59"/>
      <c r="AA206" s="59"/>
      <c r="AB206" s="59" t="s">
        <v>192</v>
      </c>
      <c r="AC206" s="60"/>
    </row>
    <row r="207" spans="1:29" x14ac:dyDescent="0.25">
      <c r="A207" s="23">
        <f>IF(Geotech!B205="","",Geotech!A205)</f>
        <v>569.66999999999996</v>
      </c>
      <c r="B207" s="23">
        <f>IF(Geotech!B205="","",Geotech!B205)</f>
        <v>571.5</v>
      </c>
      <c r="C207" s="53" t="str">
        <f ca="1">IF(A207="","",LOOKUP(MEDIAN(A207,B207),INDIRECT("Lithology!$A$4:$A$"&amp;COUNTA(Lithology!$C$4:$C$107)+3),INDIRECT("Lithology!$C$4:$C$"&amp;COUNTA(Lithology!$C$4:$C$107)+3)))</f>
        <v>MQST</v>
      </c>
      <c r="D207" s="54">
        <v>5</v>
      </c>
      <c r="E207" s="55">
        <v>19</v>
      </c>
      <c r="F207" s="55">
        <v>1</v>
      </c>
      <c r="G207" s="57">
        <v>3</v>
      </c>
      <c r="H207" s="56">
        <v>48</v>
      </c>
      <c r="I207" s="55">
        <v>10</v>
      </c>
      <c r="J207" s="57">
        <v>0</v>
      </c>
      <c r="K207" s="58"/>
      <c r="L207" s="58">
        <v>3</v>
      </c>
      <c r="M207" s="58"/>
      <c r="N207" s="58">
        <v>1</v>
      </c>
      <c r="P207" s="58"/>
      <c r="Q207" s="59"/>
      <c r="R207" s="58" t="s">
        <v>215</v>
      </c>
      <c r="S207" s="58"/>
      <c r="T207" s="58"/>
      <c r="U207" s="58"/>
      <c r="V207" s="58"/>
      <c r="W207" s="58"/>
      <c r="X207" s="58"/>
      <c r="Y207" s="59"/>
      <c r="Z207" s="59"/>
      <c r="AA207" s="59"/>
      <c r="AB207" s="59"/>
      <c r="AC207" s="60"/>
    </row>
    <row r="208" spans="1:29" x14ac:dyDescent="0.25">
      <c r="A208" s="23">
        <f>IF(Geotech!B206="","",Geotech!A206)</f>
        <v>571.5</v>
      </c>
      <c r="B208" s="23">
        <f>IF(Geotech!B206="","",Geotech!B206)</f>
        <v>574.54</v>
      </c>
      <c r="C208" s="53" t="str">
        <f ca="1">IF(A208="","",LOOKUP(MEDIAN(A208,B208),INDIRECT("Lithology!$A$4:$A$"&amp;COUNTA(Lithology!$C$4:$C$107)+3),INDIRECT("Lithology!$C$4:$C$"&amp;COUNTA(Lithology!$C$4:$C$107)+3)))</f>
        <v>MQST</v>
      </c>
      <c r="D208" s="54">
        <v>6</v>
      </c>
      <c r="E208" s="55">
        <v>15</v>
      </c>
      <c r="F208" s="55">
        <v>2</v>
      </c>
      <c r="G208" s="57">
        <v>14</v>
      </c>
      <c r="H208" s="56">
        <v>83</v>
      </c>
      <c r="I208" s="55">
        <v>65</v>
      </c>
      <c r="J208" s="57">
        <v>0</v>
      </c>
      <c r="K208" s="58"/>
      <c r="L208" s="58">
        <v>3</v>
      </c>
      <c r="M208" s="58"/>
      <c r="N208" s="58">
        <v>1</v>
      </c>
      <c r="O208" s="58"/>
      <c r="P208" s="58"/>
      <c r="Q208" s="59">
        <v>1</v>
      </c>
      <c r="R208" s="58" t="s">
        <v>215</v>
      </c>
      <c r="S208" s="58"/>
      <c r="T208" s="58" t="s">
        <v>217</v>
      </c>
      <c r="U208" s="58"/>
      <c r="V208" s="58"/>
      <c r="W208" s="58" t="s">
        <v>217</v>
      </c>
      <c r="X208" s="58"/>
      <c r="Y208" s="59"/>
      <c r="Z208" s="59"/>
      <c r="AA208" s="59" t="s">
        <v>192</v>
      </c>
      <c r="AB208" s="59"/>
      <c r="AC208" s="60"/>
    </row>
    <row r="209" spans="1:29" x14ac:dyDescent="0.25">
      <c r="A209" s="23">
        <f>IF(Geotech!B207="","",Geotech!A207)</f>
        <v>574.54</v>
      </c>
      <c r="B209" s="23">
        <f>IF(Geotech!B207="","",Geotech!B207)</f>
        <v>577.69000000000005</v>
      </c>
      <c r="C209" s="53" t="str">
        <f ca="1">IF(A209="","",LOOKUP(MEDIAN(A209,B209),INDIRECT("Lithology!$A$4:$A$"&amp;COUNTA(Lithology!$C$4:$C$107)+3),INDIRECT("Lithology!$C$4:$C$"&amp;COUNTA(Lithology!$C$4:$C$107)+3)))</f>
        <v>GSCH</v>
      </c>
      <c r="D209" s="54">
        <v>15</v>
      </c>
      <c r="E209" s="55">
        <v>20</v>
      </c>
      <c r="F209" s="55">
        <v>1</v>
      </c>
      <c r="G209" s="57">
        <v>3</v>
      </c>
      <c r="H209" s="56">
        <v>37</v>
      </c>
      <c r="I209" s="55">
        <v>113</v>
      </c>
      <c r="J209" s="57">
        <v>0</v>
      </c>
      <c r="K209" s="58"/>
      <c r="L209" s="58">
        <v>1</v>
      </c>
      <c r="M209" s="58"/>
      <c r="N209" s="58">
        <v>1</v>
      </c>
      <c r="O209" s="58">
        <v>1</v>
      </c>
      <c r="P209" s="58"/>
      <c r="Q209" s="59">
        <v>3</v>
      </c>
      <c r="R209" s="58" t="s">
        <v>215</v>
      </c>
      <c r="S209" s="58" t="s">
        <v>217</v>
      </c>
      <c r="T209" s="58" t="s">
        <v>217</v>
      </c>
      <c r="U209" s="58"/>
      <c r="V209" s="58" t="s">
        <v>217</v>
      </c>
      <c r="W209" s="58"/>
      <c r="X209" s="58"/>
      <c r="Y209" s="59"/>
      <c r="Z209" s="59"/>
      <c r="AA209" s="59" t="s">
        <v>192</v>
      </c>
      <c r="AB209" s="59"/>
      <c r="AC209" s="60"/>
    </row>
    <row r="210" spans="1:29" x14ac:dyDescent="0.25">
      <c r="A210" s="23">
        <f>IF(Geotech!B208="","",Geotech!A208)</f>
        <v>577.69000000000005</v>
      </c>
      <c r="B210" s="23">
        <f>IF(Geotech!B208="","",Geotech!B208)</f>
        <v>580.64</v>
      </c>
      <c r="C210" s="53" t="str">
        <f ca="1">IF(A210="","",LOOKUP(MEDIAN(A210,B210),INDIRECT("Lithology!$A$4:$A$"&amp;COUNTA(Lithology!$C$4:$C$107)+3),INDIRECT("Lithology!$C$4:$C$"&amp;COUNTA(Lithology!$C$4:$C$107)+3)))</f>
        <v>GSCH</v>
      </c>
      <c r="D210" s="54">
        <v>7</v>
      </c>
      <c r="E210" s="55">
        <v>8</v>
      </c>
      <c r="F210" s="55">
        <v>4</v>
      </c>
      <c r="G210" s="57">
        <v>3</v>
      </c>
      <c r="H210" s="56">
        <v>93</v>
      </c>
      <c r="I210" s="55">
        <v>96</v>
      </c>
      <c r="J210" s="57">
        <v>0</v>
      </c>
      <c r="K210" s="58"/>
      <c r="L210" s="58">
        <v>2</v>
      </c>
      <c r="M210" s="58"/>
      <c r="N210" s="58">
        <v>1</v>
      </c>
      <c r="O210" s="58"/>
      <c r="P210" s="58"/>
      <c r="Q210" s="59">
        <v>2</v>
      </c>
      <c r="R210" s="58" t="s">
        <v>215</v>
      </c>
      <c r="S210" s="58"/>
      <c r="T210" s="58"/>
      <c r="U210" s="58"/>
      <c r="V210" s="58"/>
      <c r="W210" s="58"/>
      <c r="X210" s="58"/>
      <c r="Y210" s="59"/>
      <c r="Z210" s="59"/>
      <c r="AA210" s="59" t="s">
        <v>192</v>
      </c>
      <c r="AB210" s="59"/>
      <c r="AC210" s="60"/>
    </row>
    <row r="211" spans="1:29" x14ac:dyDescent="0.25">
      <c r="A211" s="23">
        <f>IF(Geotech!B209="","",Geotech!A209)</f>
        <v>580.64</v>
      </c>
      <c r="B211" s="23">
        <f>IF(Geotech!B209="","",Geotech!B209)</f>
        <v>583.69000000000005</v>
      </c>
      <c r="C211" s="53" t="str">
        <f ca="1">IF(A211="","",LOOKUP(MEDIAN(A211,B211),INDIRECT("Lithology!$A$4:$A$"&amp;COUNTA(Lithology!$C$4:$C$107)+3),INDIRECT("Lithology!$C$4:$C$"&amp;COUNTA(Lithology!$C$4:$C$107)+3)))</f>
        <v>MQST</v>
      </c>
      <c r="D211" s="54">
        <v>2</v>
      </c>
      <c r="E211" s="55">
        <v>3</v>
      </c>
      <c r="F211" s="55">
        <v>1</v>
      </c>
      <c r="G211" s="57">
        <v>10</v>
      </c>
      <c r="H211" s="56">
        <v>125</v>
      </c>
      <c r="I211" s="55">
        <v>124</v>
      </c>
      <c r="J211" s="57">
        <v>4</v>
      </c>
      <c r="K211" s="58"/>
      <c r="L211" s="58">
        <v>3</v>
      </c>
      <c r="M211" s="58"/>
      <c r="N211" s="58">
        <v>1</v>
      </c>
      <c r="O211" s="58"/>
      <c r="P211" s="58"/>
      <c r="Q211" s="59">
        <v>2</v>
      </c>
      <c r="R211" s="58" t="s">
        <v>219</v>
      </c>
      <c r="S211" s="58"/>
      <c r="T211" s="58" t="s">
        <v>217</v>
      </c>
      <c r="U211" s="58"/>
      <c r="V211" s="58"/>
      <c r="W211" s="58"/>
      <c r="X211" s="58"/>
      <c r="Y211" s="59"/>
      <c r="Z211" s="59"/>
      <c r="AA211" s="59" t="s">
        <v>192</v>
      </c>
      <c r="AB211" s="59"/>
      <c r="AC211" s="60"/>
    </row>
    <row r="212" spans="1:29" x14ac:dyDescent="0.25">
      <c r="A212" s="23">
        <f>IF(Geotech!B210="","",Geotech!A210)</f>
        <v>583.69000000000005</v>
      </c>
      <c r="B212" s="23">
        <f>IF(Geotech!B210="","",Geotech!B210)</f>
        <v>586.74</v>
      </c>
      <c r="C212" s="53" t="str">
        <f ca="1">IF(A212="","",LOOKUP(MEDIAN(A212,B212),INDIRECT("Lithology!$A$4:$A$"&amp;COUNTA(Lithology!$C$4:$C$107)+3),INDIRECT("Lithology!$C$4:$C$"&amp;COUNTA(Lithology!$C$4:$C$107)+3)))</f>
        <v>MQST</v>
      </c>
      <c r="D212" s="54">
        <v>5</v>
      </c>
      <c r="E212" s="55">
        <v>8</v>
      </c>
      <c r="F212" s="55">
        <v>3</v>
      </c>
      <c r="G212" s="57">
        <v>14</v>
      </c>
      <c r="H212" s="56">
        <v>107</v>
      </c>
      <c r="I212" s="55">
        <v>7</v>
      </c>
      <c r="J212" s="57">
        <v>0</v>
      </c>
      <c r="K212" s="58"/>
      <c r="L212" s="58">
        <v>3</v>
      </c>
      <c r="M212" s="58"/>
      <c r="N212" s="58">
        <v>1</v>
      </c>
      <c r="O212" s="58"/>
      <c r="P212" s="58"/>
      <c r="Q212" s="59">
        <v>1</v>
      </c>
      <c r="R212" s="58" t="s">
        <v>215</v>
      </c>
      <c r="S212" s="58"/>
      <c r="T212" s="58"/>
      <c r="U212" s="58"/>
      <c r="V212" s="58"/>
      <c r="W212" s="58"/>
      <c r="X212" s="58"/>
      <c r="Y212" s="59"/>
      <c r="Z212" s="59"/>
      <c r="AA212" s="59"/>
      <c r="AB212" s="59"/>
      <c r="AC212" s="60"/>
    </row>
    <row r="213" spans="1:29" x14ac:dyDescent="0.25">
      <c r="A213" s="23">
        <f>IF(Geotech!B211="","",Geotech!A211)</f>
        <v>586.74</v>
      </c>
      <c r="B213" s="23">
        <f>IF(Geotech!B211="","",Geotech!B211)</f>
        <v>589.78</v>
      </c>
      <c r="C213" s="53" t="str">
        <f ca="1">IF(A213="","",LOOKUP(MEDIAN(A213,B213),INDIRECT("Lithology!$A$4:$A$"&amp;COUNTA(Lithology!$C$4:$C$107)+3),INDIRECT("Lithology!$C$4:$C$"&amp;COUNTA(Lithology!$C$4:$C$107)+3)))</f>
        <v>QTZT</v>
      </c>
      <c r="D213" s="54">
        <v>4</v>
      </c>
      <c r="E213" s="55">
        <v>9</v>
      </c>
      <c r="F213" s="55">
        <v>0</v>
      </c>
      <c r="G213" s="57">
        <v>0</v>
      </c>
      <c r="H213" s="56">
        <v>88</v>
      </c>
      <c r="I213" s="55">
        <v>20</v>
      </c>
      <c r="J213" s="57">
        <v>0</v>
      </c>
      <c r="K213" s="58"/>
      <c r="L213" s="58">
        <v>4</v>
      </c>
      <c r="M213" s="58"/>
      <c r="N213" s="58">
        <v>1</v>
      </c>
      <c r="O213" s="58">
        <v>1</v>
      </c>
      <c r="P213" s="58"/>
      <c r="Q213" s="59"/>
      <c r="R213" s="58" t="s">
        <v>215</v>
      </c>
      <c r="S213" s="58"/>
      <c r="T213" s="58"/>
      <c r="U213" s="58"/>
      <c r="V213" s="58"/>
      <c r="W213" s="58"/>
      <c r="X213" s="58"/>
      <c r="Y213" s="59"/>
      <c r="Z213" s="59"/>
      <c r="AA213" s="59"/>
      <c r="AB213" s="59"/>
      <c r="AC213" s="60"/>
    </row>
    <row r="214" spans="1:29" x14ac:dyDescent="0.25">
      <c r="A214" s="23">
        <f>IF(Geotech!B212="","",Geotech!A212)</f>
        <v>589.78</v>
      </c>
      <c r="B214" s="23">
        <f>IF(Geotech!B212="","",Geotech!B212)</f>
        <v>592.83000000000004</v>
      </c>
      <c r="C214" s="53" t="str">
        <f ca="1">IF(A214="","",LOOKUP(MEDIAN(A214,B214),INDIRECT("Lithology!$A$4:$A$"&amp;COUNTA(Lithology!$C$4:$C$107)+3),INDIRECT("Lithology!$C$4:$C$"&amp;COUNTA(Lithology!$C$4:$C$107)+3)))</f>
        <v>QTZT</v>
      </c>
      <c r="D214" s="54">
        <v>5</v>
      </c>
      <c r="E214" s="55">
        <v>7</v>
      </c>
      <c r="F214" s="55">
        <v>2</v>
      </c>
      <c r="G214" s="57">
        <v>6</v>
      </c>
      <c r="H214" s="56">
        <v>71</v>
      </c>
      <c r="I214" s="55">
        <v>54</v>
      </c>
      <c r="J214" s="57">
        <v>0</v>
      </c>
      <c r="K214" s="58"/>
      <c r="L214" s="58">
        <v>4</v>
      </c>
      <c r="M214" s="58"/>
      <c r="N214" s="58">
        <v>1</v>
      </c>
      <c r="O214" s="58"/>
      <c r="P214" s="58"/>
      <c r="Q214" s="59"/>
      <c r="R214" s="58" t="s">
        <v>221</v>
      </c>
      <c r="S214" s="58"/>
      <c r="T214" s="58"/>
      <c r="U214" s="58"/>
      <c r="V214" s="58"/>
      <c r="W214" s="58"/>
      <c r="X214" s="58"/>
      <c r="Y214" s="59"/>
      <c r="Z214" s="59"/>
      <c r="AA214" s="59"/>
      <c r="AB214" s="59"/>
      <c r="AC214" s="60"/>
    </row>
    <row r="215" spans="1:29" x14ac:dyDescent="0.25">
      <c r="A215" s="23">
        <f>IF(Geotech!B213="","",Geotech!A213)</f>
        <v>592.83000000000004</v>
      </c>
      <c r="B215" s="23">
        <f>IF(Geotech!B213="","",Geotech!B213)</f>
        <v>595.88</v>
      </c>
      <c r="C215" s="53" t="str">
        <f ca="1">IF(A215="","",LOOKUP(MEDIAN(A215,B215),INDIRECT("Lithology!$A$4:$A$"&amp;COUNTA(Lithology!$C$4:$C$107)+3),INDIRECT("Lithology!$C$4:$C$"&amp;COUNTA(Lithology!$C$4:$C$107)+3)))</f>
        <v>QTZT</v>
      </c>
      <c r="D215" s="54">
        <v>20</v>
      </c>
      <c r="E215" s="55">
        <v>43</v>
      </c>
      <c r="F215" s="55">
        <v>4</v>
      </c>
      <c r="G215" s="57">
        <v>5</v>
      </c>
      <c r="H215" s="56">
        <v>12</v>
      </c>
      <c r="I215" s="55">
        <v>7</v>
      </c>
      <c r="J215" s="57">
        <v>0</v>
      </c>
      <c r="K215" s="58"/>
      <c r="L215" s="58">
        <v>5</v>
      </c>
      <c r="M215" s="58"/>
      <c r="N215" s="58"/>
      <c r="O215" s="58"/>
      <c r="P215" s="58"/>
      <c r="Q215" s="59"/>
      <c r="R215" s="58" t="s">
        <v>215</v>
      </c>
      <c r="S215" s="58"/>
      <c r="T215" s="58" t="s">
        <v>217</v>
      </c>
      <c r="U215" s="58"/>
      <c r="V215" s="58"/>
      <c r="W215" s="58"/>
      <c r="X215" s="58"/>
      <c r="Y215" s="59"/>
      <c r="Z215" s="59"/>
      <c r="AA215" s="59"/>
      <c r="AB215" s="59"/>
      <c r="AC215" s="60"/>
    </row>
    <row r="216" spans="1:29" x14ac:dyDescent="0.25">
      <c r="A216" s="23">
        <f>IF(Geotech!B214="","",Geotech!A214)</f>
        <v>595.88</v>
      </c>
      <c r="B216" s="23">
        <f>IF(Geotech!B214="","",Geotech!B214)</f>
        <v>597.4</v>
      </c>
      <c r="C216" s="53" t="str">
        <f ca="1">IF(A216="","",LOOKUP(MEDIAN(A216,B216),INDIRECT("Lithology!$A$4:$A$"&amp;COUNTA(Lithology!$C$4:$C$107)+3),INDIRECT("Lithology!$C$4:$C$"&amp;COUNTA(Lithology!$C$4:$C$107)+3)))</f>
        <v>QTZT</v>
      </c>
      <c r="D216" s="54">
        <v>3</v>
      </c>
      <c r="E216" s="55">
        <v>14</v>
      </c>
      <c r="F216" s="55">
        <v>1</v>
      </c>
      <c r="G216" s="57">
        <v>8</v>
      </c>
      <c r="H216" s="56">
        <v>7</v>
      </c>
      <c r="I216" s="55">
        <v>2</v>
      </c>
      <c r="J216" s="57">
        <v>0</v>
      </c>
      <c r="K216" s="58"/>
      <c r="L216" s="58">
        <v>5</v>
      </c>
      <c r="M216" s="58"/>
      <c r="N216" s="58"/>
      <c r="O216" s="58"/>
      <c r="P216" s="58"/>
      <c r="Q216" s="59"/>
      <c r="R216" s="58" t="s">
        <v>218</v>
      </c>
      <c r="S216" s="58"/>
      <c r="T216" s="58"/>
      <c r="U216" s="58"/>
      <c r="V216" s="58"/>
      <c r="W216" s="58"/>
      <c r="X216" s="58"/>
      <c r="Y216" s="59"/>
      <c r="Z216" s="59"/>
      <c r="AA216" s="59"/>
      <c r="AB216" s="59"/>
      <c r="AC216" s="60"/>
    </row>
    <row r="217" spans="1:29" x14ac:dyDescent="0.25">
      <c r="A217" s="23">
        <f>IF(Geotech!B215="","",Geotech!A215)</f>
        <v>597.4</v>
      </c>
      <c r="B217" s="23">
        <f>IF(Geotech!B215="","",Geotech!B215)</f>
        <v>598.92999999999995</v>
      </c>
      <c r="C217" s="53" t="str">
        <f ca="1">IF(A217="","",LOOKUP(MEDIAN(A217,B217),INDIRECT("Lithology!$A$4:$A$"&amp;COUNTA(Lithology!$C$4:$C$107)+3),INDIRECT("Lithology!$C$4:$C$"&amp;COUNTA(Lithology!$C$4:$C$107)+3)))</f>
        <v>QTZT</v>
      </c>
      <c r="D217" s="54">
        <v>5</v>
      </c>
      <c r="E217" s="55">
        <v>31</v>
      </c>
      <c r="F217" s="55">
        <v>0</v>
      </c>
      <c r="G217" s="57">
        <v>0</v>
      </c>
      <c r="H217" s="56">
        <v>6</v>
      </c>
      <c r="I217" s="55">
        <v>0</v>
      </c>
      <c r="J217" s="57">
        <v>0</v>
      </c>
      <c r="K217" s="58"/>
      <c r="L217" s="58">
        <v>4</v>
      </c>
      <c r="M217" s="58"/>
      <c r="N217" s="58">
        <v>1</v>
      </c>
      <c r="O217" s="58"/>
      <c r="P217" s="58"/>
      <c r="Q217" s="59"/>
      <c r="R217" s="58" t="s">
        <v>219</v>
      </c>
      <c r="S217" s="58"/>
      <c r="T217" s="58"/>
      <c r="U217" s="58"/>
      <c r="V217" s="58"/>
      <c r="W217" s="58"/>
      <c r="X217" s="58"/>
      <c r="Y217" s="59"/>
      <c r="Z217" s="59"/>
      <c r="AA217" s="59"/>
      <c r="AB217" s="59"/>
      <c r="AC217" s="60"/>
    </row>
    <row r="218" spans="1:29" x14ac:dyDescent="0.25">
      <c r="A218" s="23">
        <f>IF(Geotech!B216="","",Geotech!A216)</f>
        <v>598.92999999999995</v>
      </c>
      <c r="B218" s="23">
        <f>IF(Geotech!B216="","",Geotech!B216)</f>
        <v>600.45000000000005</v>
      </c>
      <c r="C218" s="53" t="str">
        <f ca="1">IF(A218="","",LOOKUP(MEDIAN(A218,B218),INDIRECT("Lithology!$A$4:$A$"&amp;COUNTA(Lithology!$C$4:$C$107)+3),INDIRECT("Lithology!$C$4:$C$"&amp;COUNTA(Lithology!$C$4:$C$107)+3)))</f>
        <v>QTZT</v>
      </c>
      <c r="D218" s="54">
        <v>6</v>
      </c>
      <c r="E218" s="55">
        <v>20</v>
      </c>
      <c r="F218" s="55">
        <v>2</v>
      </c>
      <c r="G218" s="57">
        <v>1</v>
      </c>
      <c r="H218" s="56">
        <v>8</v>
      </c>
      <c r="I218" s="55">
        <v>0</v>
      </c>
      <c r="J218" s="57">
        <v>0</v>
      </c>
      <c r="K218" s="58"/>
      <c r="L218" s="58">
        <v>4</v>
      </c>
      <c r="M218" s="58"/>
      <c r="N218" s="58">
        <v>1</v>
      </c>
      <c r="O218" s="58"/>
      <c r="P218" s="58"/>
      <c r="Q218" s="59">
        <v>1</v>
      </c>
      <c r="R218" s="58" t="s">
        <v>219</v>
      </c>
      <c r="S218" s="58"/>
      <c r="T218" s="58"/>
      <c r="U218" s="58"/>
      <c r="V218" s="58"/>
      <c r="W218" s="58" t="s">
        <v>217</v>
      </c>
      <c r="X218" s="58"/>
      <c r="Y218" s="59"/>
      <c r="Z218" s="59"/>
      <c r="AA218" s="59"/>
      <c r="AB218" s="59"/>
      <c r="AC218" s="60"/>
    </row>
    <row r="219" spans="1:29" x14ac:dyDescent="0.25">
      <c r="A219" s="23">
        <f>IF(Geotech!B217="","",Geotech!A217)</f>
        <v>600.45000000000005</v>
      </c>
      <c r="B219" s="23">
        <f>IF(Geotech!B217="","",Geotech!B217)</f>
        <v>603.5</v>
      </c>
      <c r="C219" s="53" t="str">
        <f ca="1">IF(A219="","",LOOKUP(MEDIAN(A219,B219),INDIRECT("Lithology!$A$4:$A$"&amp;COUNTA(Lithology!$C$4:$C$107)+3),INDIRECT("Lithology!$C$4:$C$"&amp;COUNTA(Lithology!$C$4:$C$107)+3)))</f>
        <v>QTZT</v>
      </c>
      <c r="D219" s="54">
        <v>10</v>
      </c>
      <c r="E219" s="55">
        <v>46</v>
      </c>
      <c r="F219" s="55">
        <v>1</v>
      </c>
      <c r="G219" s="57">
        <v>2</v>
      </c>
      <c r="H219" s="56">
        <v>89</v>
      </c>
      <c r="I219" s="55">
        <v>15</v>
      </c>
      <c r="J219" s="57">
        <v>0</v>
      </c>
      <c r="K219" s="58"/>
      <c r="L219" s="58">
        <v>4</v>
      </c>
      <c r="M219" s="58"/>
      <c r="N219" s="58">
        <v>1</v>
      </c>
      <c r="O219" s="58"/>
      <c r="P219" s="58"/>
      <c r="Q219" s="59">
        <v>1</v>
      </c>
      <c r="R219" s="58" t="s">
        <v>215</v>
      </c>
      <c r="S219" s="58" t="s">
        <v>219</v>
      </c>
      <c r="T219" s="58" t="s">
        <v>216</v>
      </c>
      <c r="U219" s="58"/>
      <c r="V219" s="58"/>
      <c r="W219" s="58"/>
      <c r="X219" s="58"/>
      <c r="Y219" s="59"/>
      <c r="Z219" s="59"/>
      <c r="AA219" s="59"/>
      <c r="AB219" s="59"/>
      <c r="AC219" s="60"/>
    </row>
    <row r="220" spans="1:29" x14ac:dyDescent="0.25">
      <c r="A220" s="23">
        <f>IF(Geotech!B218="","",Geotech!A218)</f>
        <v>603.5</v>
      </c>
      <c r="B220" s="23">
        <f>IF(Geotech!B218="","",Geotech!B218)</f>
        <v>606.54999999999995</v>
      </c>
      <c r="C220" s="53" t="str">
        <f ca="1">IF(A220="","",LOOKUP(MEDIAN(A220,B220),INDIRECT("Lithology!$A$4:$A$"&amp;COUNTA(Lithology!$C$4:$C$107)+3),INDIRECT("Lithology!$C$4:$C$"&amp;COUNTA(Lithology!$C$4:$C$107)+3)))</f>
        <v>QTZT</v>
      </c>
      <c r="D220" s="54">
        <v>7</v>
      </c>
      <c r="E220" s="55">
        <v>16</v>
      </c>
      <c r="F220" s="55">
        <v>3</v>
      </c>
      <c r="G220" s="57">
        <v>8</v>
      </c>
      <c r="H220" s="56">
        <v>85</v>
      </c>
      <c r="I220" s="55">
        <v>35</v>
      </c>
      <c r="J220" s="57">
        <v>6</v>
      </c>
      <c r="K220" s="58"/>
      <c r="L220" s="58">
        <v>4</v>
      </c>
      <c r="M220" s="58"/>
      <c r="N220" s="58">
        <v>1</v>
      </c>
      <c r="O220" s="58">
        <v>1</v>
      </c>
      <c r="P220" s="58"/>
      <c r="Q220" s="59">
        <v>1</v>
      </c>
      <c r="R220" s="58"/>
      <c r="S220" s="58"/>
      <c r="T220" s="58" t="s">
        <v>217</v>
      </c>
      <c r="U220" s="58"/>
      <c r="V220" s="58" t="s">
        <v>217</v>
      </c>
      <c r="W220" s="58"/>
      <c r="X220" s="58"/>
      <c r="Y220" s="59"/>
      <c r="Z220" s="59"/>
      <c r="AA220" s="59"/>
      <c r="AB220" s="59"/>
      <c r="AC220" s="60"/>
    </row>
    <row r="221" spans="1:29" x14ac:dyDescent="0.25">
      <c r="A221" s="23">
        <f>IF(Geotech!B219="","",Geotech!A219)</f>
        <v>606.54999999999995</v>
      </c>
      <c r="B221" s="23">
        <f>IF(Geotech!B219="","",Geotech!B219)</f>
        <v>609.6</v>
      </c>
      <c r="C221" s="53" t="str">
        <f ca="1">IF(A221="","",LOOKUP(MEDIAN(A221,B221),INDIRECT("Lithology!$A$4:$A$"&amp;COUNTA(Lithology!$C$4:$C$107)+3),INDIRECT("Lithology!$C$4:$C$"&amp;COUNTA(Lithology!$C$4:$C$107)+3)))</f>
        <v>QTZT</v>
      </c>
      <c r="D221" s="54">
        <v>9</v>
      </c>
      <c r="E221" s="55">
        <v>20</v>
      </c>
      <c r="F221" s="55">
        <v>3</v>
      </c>
      <c r="G221" s="57">
        <v>14</v>
      </c>
      <c r="H221" s="56">
        <v>101</v>
      </c>
      <c r="I221" s="55">
        <v>34</v>
      </c>
      <c r="J221" s="57">
        <v>0</v>
      </c>
      <c r="K221" s="58"/>
      <c r="L221" s="58">
        <v>4</v>
      </c>
      <c r="M221" s="58"/>
      <c r="N221" s="58">
        <v>1</v>
      </c>
      <c r="O221" s="58"/>
      <c r="P221" s="58"/>
      <c r="Q221" s="59">
        <v>1</v>
      </c>
      <c r="R221" s="58" t="s">
        <v>215</v>
      </c>
      <c r="S221" s="58"/>
      <c r="T221" s="58"/>
      <c r="U221" s="58"/>
      <c r="V221" s="58"/>
      <c r="W221" s="58"/>
      <c r="X221" s="58"/>
      <c r="Y221" s="59"/>
      <c r="Z221" s="59"/>
      <c r="AA221" s="59"/>
      <c r="AB221" s="59" t="s">
        <v>192</v>
      </c>
      <c r="AC221" s="60"/>
    </row>
    <row r="222" spans="1:29" x14ac:dyDescent="0.25">
      <c r="A222" s="23">
        <f>IF(Geotech!B220="","",Geotech!A220)</f>
        <v>609.6</v>
      </c>
      <c r="B222" s="23">
        <f>IF(Geotech!B220="","",Geotech!B220)</f>
        <v>612.64</v>
      </c>
      <c r="C222" s="53" t="str">
        <f ca="1">IF(A222="","",LOOKUP(MEDIAN(A222,B222),INDIRECT("Lithology!$A$4:$A$"&amp;COUNTA(Lithology!$C$4:$C$107)+3),INDIRECT("Lithology!$C$4:$C$"&amp;COUNTA(Lithology!$C$4:$C$107)+3)))</f>
        <v>QTZT</v>
      </c>
      <c r="D222" s="54">
        <v>6</v>
      </c>
      <c r="E222" s="55">
        <v>12</v>
      </c>
      <c r="F222" s="55">
        <v>7</v>
      </c>
      <c r="G222" s="57">
        <v>7</v>
      </c>
      <c r="H222" s="56">
        <v>87</v>
      </c>
      <c r="I222" s="55">
        <v>64</v>
      </c>
      <c r="J222" s="57">
        <v>0</v>
      </c>
      <c r="K222" s="58"/>
      <c r="L222" s="58">
        <v>4</v>
      </c>
      <c r="M222" s="58"/>
      <c r="N222" s="58">
        <v>1</v>
      </c>
      <c r="O222" s="58"/>
      <c r="P222" s="58"/>
      <c r="Q222" s="59"/>
      <c r="R222" s="58" t="s">
        <v>219</v>
      </c>
      <c r="S222" s="58"/>
      <c r="T222" s="58"/>
      <c r="U222" s="58"/>
      <c r="V222" s="58"/>
      <c r="W222" s="58"/>
      <c r="X222" s="58"/>
      <c r="Y222" s="59"/>
      <c r="Z222" s="59"/>
      <c r="AA222" s="59"/>
      <c r="AB222" s="59" t="s">
        <v>192</v>
      </c>
      <c r="AC222" s="60"/>
    </row>
    <row r="223" spans="1:29" x14ac:dyDescent="0.25">
      <c r="A223" s="23">
        <f>IF(Geotech!B221="","",Geotech!A221)</f>
        <v>612.64</v>
      </c>
      <c r="B223" s="23">
        <f>IF(Geotech!B221="","",Geotech!B221)</f>
        <v>615.69000000000005</v>
      </c>
      <c r="C223" s="53" t="str">
        <f ca="1">IF(A223="","",LOOKUP(MEDIAN(A223,B223),INDIRECT("Lithology!$A$4:$A$"&amp;COUNTA(Lithology!$C$4:$C$107)+3),INDIRECT("Lithology!$C$4:$C$"&amp;COUNTA(Lithology!$C$4:$C$107)+3)))</f>
        <v>QTZT</v>
      </c>
      <c r="D223" s="54">
        <v>3</v>
      </c>
      <c r="E223" s="55">
        <v>10</v>
      </c>
      <c r="F223" s="55">
        <v>1</v>
      </c>
      <c r="G223" s="57">
        <v>1</v>
      </c>
      <c r="H223" s="56">
        <v>88</v>
      </c>
      <c r="I223" s="55">
        <v>24</v>
      </c>
      <c r="J223" s="57">
        <v>0</v>
      </c>
      <c r="K223" s="58"/>
      <c r="L223" s="58">
        <v>3</v>
      </c>
      <c r="M223" s="58"/>
      <c r="N223" s="58">
        <v>1</v>
      </c>
      <c r="O223" s="58"/>
      <c r="P223" s="58"/>
      <c r="Q223" s="59">
        <v>1</v>
      </c>
      <c r="R223" s="58" t="s">
        <v>219</v>
      </c>
      <c r="S223" s="58"/>
      <c r="T223" s="58" t="s">
        <v>217</v>
      </c>
      <c r="U223" s="58"/>
      <c r="V223" s="58"/>
      <c r="W223" s="58"/>
      <c r="X223" s="58"/>
      <c r="Y223" s="59"/>
      <c r="Z223" s="59"/>
      <c r="AA223" s="59"/>
      <c r="AB223" s="59" t="s">
        <v>192</v>
      </c>
      <c r="AC223" s="60"/>
    </row>
    <row r="224" spans="1:29" x14ac:dyDescent="0.25">
      <c r="A224" s="23">
        <f>IF(Geotech!B222="","",Geotech!A222)</f>
        <v>615.69000000000005</v>
      </c>
      <c r="B224" s="23">
        <f>IF(Geotech!B222="","",Geotech!B222)</f>
        <v>618.74</v>
      </c>
      <c r="C224" s="53" t="str">
        <f ca="1">IF(A224="","",LOOKUP(MEDIAN(A224,B224),INDIRECT("Lithology!$A$4:$A$"&amp;COUNTA(Lithology!$C$4:$C$107)+3),INDIRECT("Lithology!$C$4:$C$"&amp;COUNTA(Lithology!$C$4:$C$107)+3)))</f>
        <v>QTZT</v>
      </c>
      <c r="D224" s="54">
        <v>7</v>
      </c>
      <c r="E224" s="55">
        <v>8</v>
      </c>
      <c r="F224" s="55">
        <v>0</v>
      </c>
      <c r="G224" s="57">
        <v>0</v>
      </c>
      <c r="H224" s="56">
        <v>55</v>
      </c>
      <c r="I224" s="55">
        <v>18</v>
      </c>
      <c r="J224" s="57">
        <v>25</v>
      </c>
      <c r="K224" s="58"/>
      <c r="L224" s="58">
        <v>5</v>
      </c>
      <c r="M224" s="58"/>
      <c r="N224" s="58"/>
      <c r="O224" s="58"/>
      <c r="P224" s="58"/>
      <c r="Q224" s="59"/>
      <c r="R224" s="58" t="s">
        <v>219</v>
      </c>
      <c r="S224" s="58"/>
      <c r="T224" s="58"/>
      <c r="U224" s="58"/>
      <c r="V224" s="58"/>
      <c r="W224" s="58"/>
      <c r="X224" s="58"/>
      <c r="Y224" s="59"/>
      <c r="Z224" s="59"/>
      <c r="AA224" s="59"/>
      <c r="AB224" s="59" t="s">
        <v>192</v>
      </c>
      <c r="AC224" s="60"/>
    </row>
    <row r="225" spans="1:29" x14ac:dyDescent="0.25">
      <c r="A225" s="23">
        <f>IF(Geotech!B223="","",Geotech!A223)</f>
        <v>618.74</v>
      </c>
      <c r="B225" s="23">
        <f>IF(Geotech!B223="","",Geotech!B223)</f>
        <v>621.79</v>
      </c>
      <c r="C225" s="53" t="str">
        <f ca="1">IF(A225="","",LOOKUP(MEDIAN(A225,B225),INDIRECT("Lithology!$A$4:$A$"&amp;COUNTA(Lithology!$C$4:$C$107)+3),INDIRECT("Lithology!$C$4:$C$"&amp;COUNTA(Lithology!$C$4:$C$107)+3)))</f>
        <v>QTZT</v>
      </c>
      <c r="D225" s="54">
        <v>18</v>
      </c>
      <c r="E225" s="55">
        <v>63</v>
      </c>
      <c r="F225" s="55">
        <v>0</v>
      </c>
      <c r="G225" s="57">
        <v>0</v>
      </c>
      <c r="H225" s="56">
        <v>46</v>
      </c>
      <c r="I225" s="55">
        <v>9</v>
      </c>
      <c r="J225" s="57">
        <v>17</v>
      </c>
      <c r="K225" s="58"/>
      <c r="L225" s="58">
        <v>5</v>
      </c>
      <c r="M225" s="58"/>
      <c r="N225" s="58"/>
      <c r="O225" s="58">
        <v>1</v>
      </c>
      <c r="P225" s="58"/>
      <c r="Q225" s="59"/>
      <c r="R225" s="58" t="s">
        <v>215</v>
      </c>
      <c r="S225" s="58"/>
      <c r="T225" s="58"/>
      <c r="U225" s="58"/>
      <c r="V225" s="58"/>
      <c r="W225" s="58"/>
      <c r="X225" s="58"/>
      <c r="Y225" s="59"/>
      <c r="Z225" s="59"/>
      <c r="AA225" s="59"/>
      <c r="AB225" s="59" t="s">
        <v>192</v>
      </c>
      <c r="AC225" s="60"/>
    </row>
    <row r="226" spans="1:29" x14ac:dyDescent="0.25">
      <c r="A226" s="23">
        <f>IF(Geotech!B224="","",Geotech!A224)</f>
        <v>621.79</v>
      </c>
      <c r="B226" s="23">
        <f>IF(Geotech!B224="","",Geotech!B224)</f>
        <v>624.84</v>
      </c>
      <c r="C226" s="53" t="str">
        <f ca="1">IF(A226="","",LOOKUP(MEDIAN(A226,B226),INDIRECT("Lithology!$A$4:$A$"&amp;COUNTA(Lithology!$C$4:$C$107)+3),INDIRECT("Lithology!$C$4:$C$"&amp;COUNTA(Lithology!$C$4:$C$107)+3)))</f>
        <v>QTZT</v>
      </c>
      <c r="D226" s="54">
        <v>4</v>
      </c>
      <c r="E226" s="55">
        <v>20</v>
      </c>
      <c r="F226" s="55">
        <v>2</v>
      </c>
      <c r="G226" s="57">
        <v>3</v>
      </c>
      <c r="H226" s="56">
        <v>41</v>
      </c>
      <c r="I226" s="55">
        <v>35</v>
      </c>
      <c r="J226" s="57">
        <v>0</v>
      </c>
      <c r="K226" s="58"/>
      <c r="L226" s="58">
        <v>5</v>
      </c>
      <c r="M226" s="58"/>
      <c r="N226" s="58"/>
      <c r="O226" s="58">
        <v>1</v>
      </c>
      <c r="P226" s="58"/>
      <c r="Q226" s="59"/>
      <c r="R226" s="58" t="s">
        <v>219</v>
      </c>
      <c r="S226" s="58"/>
      <c r="T226" s="58"/>
      <c r="U226" s="58"/>
      <c r="V226" s="58"/>
      <c r="W226" s="58"/>
      <c r="X226" s="58"/>
      <c r="Y226" s="59"/>
      <c r="Z226" s="59"/>
      <c r="AA226" s="59"/>
      <c r="AB226" s="59" t="s">
        <v>192</v>
      </c>
      <c r="AC226" s="60"/>
    </row>
    <row r="227" spans="1:29" x14ac:dyDescent="0.25">
      <c r="A227" s="23">
        <f>IF(Geotech!B225="","",Geotech!A225)</f>
        <v>624.84</v>
      </c>
      <c r="B227" s="23">
        <f>IF(Geotech!B225="","",Geotech!B225)</f>
        <v>627.88</v>
      </c>
      <c r="C227" s="53" t="str">
        <f ca="1">IF(A227="","",LOOKUP(MEDIAN(A227,B227),INDIRECT("Lithology!$A$4:$A$"&amp;COUNTA(Lithology!$C$4:$C$107)+3),INDIRECT("Lithology!$C$4:$C$"&amp;COUNTA(Lithology!$C$4:$C$107)+3)))</f>
        <v>QTZT</v>
      </c>
      <c r="D227" s="54">
        <v>7</v>
      </c>
      <c r="E227" s="55">
        <v>21</v>
      </c>
      <c r="F227" s="55">
        <v>3</v>
      </c>
      <c r="G227" s="57">
        <v>3</v>
      </c>
      <c r="H227" s="56">
        <v>104</v>
      </c>
      <c r="I227" s="55">
        <v>9</v>
      </c>
      <c r="J227" s="57">
        <v>0</v>
      </c>
      <c r="K227" s="58"/>
      <c r="L227" s="58">
        <v>4</v>
      </c>
      <c r="M227" s="58"/>
      <c r="N227" s="58">
        <v>1</v>
      </c>
      <c r="O227" s="58"/>
      <c r="P227" s="58"/>
      <c r="Q227" s="59"/>
      <c r="R227" s="58" t="s">
        <v>215</v>
      </c>
      <c r="S227" s="58"/>
      <c r="T227" s="58"/>
      <c r="U227" s="58"/>
      <c r="V227" s="58"/>
      <c r="W227" s="58"/>
      <c r="X227" s="58"/>
      <c r="Y227" s="59"/>
      <c r="Z227" s="59"/>
      <c r="AA227" s="59"/>
      <c r="AB227" s="59"/>
      <c r="AC227" s="60"/>
    </row>
    <row r="228" spans="1:29" x14ac:dyDescent="0.25">
      <c r="A228" s="23">
        <f>IF(Geotech!B226="","",Geotech!A226)</f>
        <v>627.88</v>
      </c>
      <c r="B228" s="23">
        <f>IF(Geotech!B226="","",Geotech!B226)</f>
        <v>630.92999999999995</v>
      </c>
      <c r="C228" s="53" t="str">
        <f ca="1">IF(A228="","",LOOKUP(MEDIAN(A228,B228),INDIRECT("Lithology!$A$4:$A$"&amp;COUNTA(Lithology!$C$4:$C$107)+3),INDIRECT("Lithology!$C$4:$C$"&amp;COUNTA(Lithology!$C$4:$C$107)+3)))</f>
        <v>QTZT</v>
      </c>
      <c r="D228" s="54">
        <v>15</v>
      </c>
      <c r="E228" s="55">
        <v>35</v>
      </c>
      <c r="F228" s="55">
        <v>2</v>
      </c>
      <c r="G228" s="57">
        <v>5</v>
      </c>
      <c r="H228" s="56">
        <v>63</v>
      </c>
      <c r="I228" s="55">
        <v>25</v>
      </c>
      <c r="J228" s="57">
        <v>0</v>
      </c>
      <c r="K228" s="58"/>
      <c r="L228" s="58">
        <v>4</v>
      </c>
      <c r="M228" s="58"/>
      <c r="N228" s="58">
        <v>1</v>
      </c>
      <c r="O228" s="58">
        <v>1</v>
      </c>
      <c r="P228" s="58">
        <v>1</v>
      </c>
      <c r="Q228" s="59"/>
      <c r="R228" s="58" t="s">
        <v>221</v>
      </c>
      <c r="S228" s="58"/>
      <c r="T228" s="58" t="s">
        <v>217</v>
      </c>
      <c r="U228" s="58"/>
      <c r="V228" s="58"/>
      <c r="W228" s="58"/>
      <c r="X228" s="58"/>
      <c r="Y228" s="59"/>
      <c r="Z228" s="59"/>
      <c r="AA228" s="59"/>
      <c r="AB228" s="59"/>
      <c r="AC228" s="60"/>
    </row>
    <row r="229" spans="1:29" x14ac:dyDescent="0.25">
      <c r="A229" s="23">
        <f>IF(Geotech!B227="","",Geotech!A227)</f>
        <v>630.92999999999995</v>
      </c>
      <c r="B229" s="23">
        <f>IF(Geotech!B227="","",Geotech!B227)</f>
        <v>632.46</v>
      </c>
      <c r="C229" s="53" t="str">
        <f ca="1">IF(A229="","",LOOKUP(MEDIAN(A229,B229),INDIRECT("Lithology!$A$4:$A$"&amp;COUNTA(Lithology!$C$4:$C$107)+3),INDIRECT("Lithology!$C$4:$C$"&amp;COUNTA(Lithology!$C$4:$C$107)+3)))</f>
        <v>QTZT</v>
      </c>
      <c r="D229" s="54">
        <v>0</v>
      </c>
      <c r="E229" s="55">
        <v>0</v>
      </c>
      <c r="F229" s="55">
        <v>0</v>
      </c>
      <c r="G229" s="57">
        <v>0</v>
      </c>
      <c r="H229" s="56">
        <v>0</v>
      </c>
      <c r="I229" s="55">
        <v>0</v>
      </c>
      <c r="J229" s="57">
        <v>0</v>
      </c>
      <c r="K229" s="58"/>
      <c r="L229" s="58">
        <v>5</v>
      </c>
      <c r="M229" s="58"/>
      <c r="N229" s="58"/>
      <c r="O229" s="58"/>
      <c r="P229" s="58"/>
      <c r="Q229" s="59"/>
      <c r="R229" s="58"/>
      <c r="S229" s="58"/>
      <c r="T229" s="58" t="s">
        <v>221</v>
      </c>
      <c r="U229" s="58"/>
      <c r="V229" s="58"/>
      <c r="W229" s="58"/>
      <c r="X229" s="58"/>
      <c r="Y229" s="59"/>
      <c r="Z229" s="59"/>
      <c r="AA229" s="59"/>
      <c r="AB229" s="59"/>
      <c r="AC229" s="60"/>
    </row>
    <row r="230" spans="1:29" x14ac:dyDescent="0.25">
      <c r="A230" s="23">
        <f>IF(Geotech!B228="","",Geotech!A228)</f>
        <v>632.46</v>
      </c>
      <c r="B230" s="23">
        <f>IF(Geotech!B228="","",Geotech!B228)</f>
        <v>634.89</v>
      </c>
      <c r="C230" s="53" t="str">
        <f ca="1">IF(A230="","",LOOKUP(MEDIAN(A230,B230),INDIRECT("Lithology!$A$4:$A$"&amp;COUNTA(Lithology!$C$4:$C$107)+3),INDIRECT("Lithology!$C$4:$C$"&amp;COUNTA(Lithology!$C$4:$C$107)+3)))</f>
        <v>QTZT</v>
      </c>
      <c r="D230" s="54">
        <v>13</v>
      </c>
      <c r="E230" s="55">
        <v>22</v>
      </c>
      <c r="F230" s="55">
        <v>1</v>
      </c>
      <c r="G230" s="57">
        <v>3</v>
      </c>
      <c r="H230" s="56">
        <v>26</v>
      </c>
      <c r="I230" s="55">
        <v>0</v>
      </c>
      <c r="J230" s="57">
        <v>0</v>
      </c>
      <c r="K230" s="58"/>
      <c r="L230" s="58">
        <v>3</v>
      </c>
      <c r="M230" s="58"/>
      <c r="N230" s="58">
        <v>1</v>
      </c>
      <c r="O230" s="58"/>
      <c r="P230" s="58"/>
      <c r="Q230" s="59"/>
      <c r="R230" s="58" t="s">
        <v>215</v>
      </c>
      <c r="S230" s="58"/>
      <c r="T230" s="58" t="s">
        <v>220</v>
      </c>
      <c r="U230" s="58"/>
      <c r="V230" s="58"/>
      <c r="W230" s="58"/>
      <c r="X230" s="58"/>
      <c r="Y230" s="59"/>
      <c r="Z230" s="59"/>
      <c r="AA230" s="59"/>
      <c r="AB230" s="59"/>
      <c r="AC230" s="60"/>
    </row>
    <row r="231" spans="1:29" x14ac:dyDescent="0.25">
      <c r="A231" s="23">
        <f>IF(Geotech!B229="","",Geotech!A229)</f>
        <v>634.89</v>
      </c>
      <c r="B231" s="23">
        <f>IF(Geotech!B229="","",Geotech!B229)</f>
        <v>637.94000000000005</v>
      </c>
      <c r="C231" s="53" t="str">
        <f ca="1">IF(A231="","",LOOKUP(MEDIAN(A231,B231),INDIRECT("Lithology!$A$4:$A$"&amp;COUNTA(Lithology!$C$4:$C$107)+3),INDIRECT("Lithology!$C$4:$C$"&amp;COUNTA(Lithology!$C$4:$C$107)+3)))</f>
        <v>QTZT</v>
      </c>
      <c r="D231" s="54">
        <v>3</v>
      </c>
      <c r="E231" s="55">
        <v>4</v>
      </c>
      <c r="F231" s="55">
        <v>1</v>
      </c>
      <c r="G231" s="57">
        <v>6</v>
      </c>
      <c r="H231" s="56">
        <v>0</v>
      </c>
      <c r="I231" s="55">
        <v>0</v>
      </c>
      <c r="J231" s="57">
        <v>0</v>
      </c>
      <c r="K231" s="58"/>
      <c r="L231" s="58">
        <v>5</v>
      </c>
      <c r="M231" s="58"/>
      <c r="N231" s="58"/>
      <c r="O231" s="58"/>
      <c r="P231" s="58"/>
      <c r="Q231" s="59"/>
      <c r="R231" s="58"/>
      <c r="S231" s="58"/>
      <c r="T231" s="58"/>
      <c r="U231" s="58"/>
      <c r="V231" s="58"/>
      <c r="W231" s="58" t="s">
        <v>217</v>
      </c>
      <c r="X231" s="58"/>
      <c r="Y231" s="59"/>
      <c r="Z231" s="59"/>
      <c r="AA231" s="59"/>
      <c r="AB231" s="59"/>
      <c r="AC231" s="60"/>
    </row>
    <row r="232" spans="1:29" x14ac:dyDescent="0.25">
      <c r="A232" s="23">
        <f>IF(Geotech!B230="","",Geotech!A230)</f>
        <v>637.94000000000005</v>
      </c>
      <c r="B232" s="23">
        <f>IF(Geotech!B230="","",Geotech!B230)</f>
        <v>639.16</v>
      </c>
      <c r="C232" s="53" t="str">
        <f ca="1">IF(A232="","",LOOKUP(MEDIAN(A232,B232),INDIRECT("Lithology!$A$4:$A$"&amp;COUNTA(Lithology!$C$4:$C$107)+3),INDIRECT("Lithology!$C$4:$C$"&amp;COUNTA(Lithology!$C$4:$C$107)+3)))</f>
        <v>QTZT</v>
      </c>
      <c r="D232" s="54">
        <v>2</v>
      </c>
      <c r="E232" s="55">
        <v>15</v>
      </c>
      <c r="F232" s="55">
        <v>0</v>
      </c>
      <c r="G232" s="57">
        <v>0</v>
      </c>
      <c r="H232" s="56">
        <v>0</v>
      </c>
      <c r="I232" s="55">
        <v>0</v>
      </c>
      <c r="J232" s="57">
        <v>0</v>
      </c>
      <c r="K232" s="58"/>
      <c r="L232" s="58">
        <v>5</v>
      </c>
      <c r="M232" s="58"/>
      <c r="N232" s="58"/>
      <c r="O232" s="58"/>
      <c r="P232" s="58"/>
      <c r="Q232" s="59"/>
      <c r="R232" s="58"/>
      <c r="S232" s="58"/>
      <c r="T232" s="58"/>
      <c r="U232" s="58"/>
      <c r="V232" s="58"/>
      <c r="W232" s="58"/>
      <c r="X232" s="58"/>
      <c r="Y232" s="59"/>
      <c r="Z232" s="59"/>
      <c r="AA232" s="59"/>
      <c r="AB232" s="59"/>
      <c r="AC232" s="60"/>
    </row>
    <row r="233" spans="1:29" x14ac:dyDescent="0.25">
      <c r="A233" s="23">
        <f>IF(Geotech!B231="","",Geotech!A231)</f>
        <v>639.16</v>
      </c>
      <c r="B233" s="23">
        <f>IF(Geotech!B231="","",Geotech!B231)</f>
        <v>641.6</v>
      </c>
      <c r="C233" s="53" t="str">
        <f ca="1">IF(A233="","",LOOKUP(MEDIAN(A233,B233),INDIRECT("Lithology!$A$4:$A$"&amp;COUNTA(Lithology!$C$4:$C$107)+3),INDIRECT("Lithology!$C$4:$C$"&amp;COUNTA(Lithology!$C$4:$C$107)+3)))</f>
        <v>QTZT</v>
      </c>
      <c r="D233" s="54">
        <v>3</v>
      </c>
      <c r="E233" s="55">
        <v>16</v>
      </c>
      <c r="F233" s="55">
        <v>0</v>
      </c>
      <c r="G233" s="57">
        <v>0</v>
      </c>
      <c r="H233" s="56">
        <v>0</v>
      </c>
      <c r="I233" s="55">
        <v>0</v>
      </c>
      <c r="J233" s="57">
        <v>0</v>
      </c>
      <c r="K233" s="58"/>
      <c r="L233" s="58">
        <v>5</v>
      </c>
      <c r="M233" s="58"/>
      <c r="N233" s="58"/>
      <c r="O233" s="58"/>
      <c r="P233" s="58"/>
      <c r="Q233" s="59"/>
      <c r="R233" s="58"/>
      <c r="S233" s="58"/>
      <c r="T233" s="58" t="s">
        <v>220</v>
      </c>
      <c r="U233" s="58"/>
      <c r="V233" s="58" t="s">
        <v>217</v>
      </c>
      <c r="W233" s="58"/>
      <c r="X233" s="58"/>
      <c r="Y233" s="59"/>
      <c r="Z233" s="59"/>
      <c r="AA233" s="59"/>
      <c r="AB233" s="59" t="s">
        <v>192</v>
      </c>
      <c r="AC233" s="60"/>
    </row>
    <row r="234" spans="1:29" x14ac:dyDescent="0.25">
      <c r="A234" s="23">
        <f>IF(Geotech!B232="","",Geotech!A232)</f>
        <v>641.6</v>
      </c>
      <c r="B234" s="23">
        <f>IF(Geotech!B232="","",Geotech!B232)</f>
        <v>644.65</v>
      </c>
      <c r="C234" s="53" t="str">
        <f ca="1">IF(A234="","",LOOKUP(MEDIAN(A234,B234),INDIRECT("Lithology!$A$4:$A$"&amp;COUNTA(Lithology!$C$4:$C$107)+3),INDIRECT("Lithology!$C$4:$C$"&amp;COUNTA(Lithology!$C$4:$C$107)+3)))</f>
        <v>QTZT</v>
      </c>
      <c r="D234" s="54">
        <v>5</v>
      </c>
      <c r="E234" s="55">
        <v>7</v>
      </c>
      <c r="F234" s="55">
        <v>5</v>
      </c>
      <c r="G234" s="57">
        <v>16</v>
      </c>
      <c r="H234" s="56">
        <v>11</v>
      </c>
      <c r="I234" s="55">
        <v>0</v>
      </c>
      <c r="J234" s="57">
        <v>0</v>
      </c>
      <c r="K234" s="58"/>
      <c r="L234" s="58">
        <v>5</v>
      </c>
      <c r="M234" s="58"/>
      <c r="N234" s="58"/>
      <c r="O234" s="58"/>
      <c r="P234" s="58"/>
      <c r="Q234" s="59"/>
      <c r="R234" s="58" t="s">
        <v>219</v>
      </c>
      <c r="S234" s="58"/>
      <c r="T234" s="58" t="s">
        <v>220</v>
      </c>
      <c r="U234" s="58"/>
      <c r="V234" s="58" t="s">
        <v>217</v>
      </c>
      <c r="W234" s="58"/>
      <c r="X234" s="58"/>
      <c r="Y234" s="59"/>
      <c r="Z234" s="59"/>
      <c r="AA234" s="59"/>
      <c r="AB234" s="59" t="s">
        <v>192</v>
      </c>
      <c r="AC234" s="60"/>
    </row>
    <row r="235" spans="1:29" x14ac:dyDescent="0.25">
      <c r="A235" s="23">
        <f>IF(Geotech!B233="","",Geotech!A233)</f>
        <v>644.65</v>
      </c>
      <c r="B235" s="23">
        <f>IF(Geotech!B233="","",Geotech!B233)</f>
        <v>647.70000000000005</v>
      </c>
      <c r="C235" s="53" t="str">
        <f ca="1">IF(A235="","",LOOKUP(MEDIAN(A235,B235),INDIRECT("Lithology!$A$4:$A$"&amp;COUNTA(Lithology!$C$4:$C$107)+3),INDIRECT("Lithology!$C$4:$C$"&amp;COUNTA(Lithology!$C$4:$C$107)+3)))</f>
        <v>QTZT</v>
      </c>
      <c r="D235" s="54">
        <v>5</v>
      </c>
      <c r="E235" s="55">
        <v>9</v>
      </c>
      <c r="F235" s="55">
        <v>5</v>
      </c>
      <c r="G235" s="57">
        <v>22</v>
      </c>
      <c r="H235" s="56">
        <v>9</v>
      </c>
      <c r="I235" s="55">
        <v>0</v>
      </c>
      <c r="J235" s="57">
        <v>0</v>
      </c>
      <c r="K235" s="58"/>
      <c r="L235" s="58">
        <v>5</v>
      </c>
      <c r="M235" s="58"/>
      <c r="N235" s="58"/>
      <c r="O235" s="58"/>
      <c r="P235" s="58"/>
      <c r="Q235" s="59"/>
      <c r="R235" s="58" t="s">
        <v>215</v>
      </c>
      <c r="S235" s="58"/>
      <c r="T235" s="58" t="s">
        <v>217</v>
      </c>
      <c r="U235" s="58"/>
      <c r="V235" s="58" t="s">
        <v>217</v>
      </c>
      <c r="W235" s="58"/>
      <c r="X235" s="58"/>
      <c r="Y235" s="59"/>
      <c r="Z235" s="59"/>
      <c r="AA235" s="59"/>
      <c r="AB235" s="59" t="s">
        <v>192</v>
      </c>
      <c r="AC235" s="60"/>
    </row>
    <row r="236" spans="1:29" x14ac:dyDescent="0.25">
      <c r="A236" s="23">
        <f>IF(Geotech!B234="","",Geotech!A234)</f>
        <v>647.70000000000005</v>
      </c>
      <c r="B236" s="23">
        <f>IF(Geotech!B234="","",Geotech!B234)</f>
        <v>650.74</v>
      </c>
      <c r="C236" s="53" t="str">
        <f ca="1">IF(A236="","",LOOKUP(MEDIAN(A236,B236),INDIRECT("Lithology!$A$4:$A$"&amp;COUNTA(Lithology!$C$4:$C$107)+3),INDIRECT("Lithology!$C$4:$C$"&amp;COUNTA(Lithology!$C$4:$C$107)+3)))</f>
        <v>QTZT</v>
      </c>
      <c r="D236" s="54">
        <v>18</v>
      </c>
      <c r="E236" s="55">
        <v>48</v>
      </c>
      <c r="F236" s="55">
        <v>0</v>
      </c>
      <c r="G236" s="57">
        <v>0</v>
      </c>
      <c r="H236" s="56">
        <v>36</v>
      </c>
      <c r="I236" s="55">
        <v>8</v>
      </c>
      <c r="J236" s="57">
        <v>0</v>
      </c>
      <c r="K236" s="58"/>
      <c r="L236" s="58">
        <v>4</v>
      </c>
      <c r="M236" s="58"/>
      <c r="N236" s="58">
        <v>1</v>
      </c>
      <c r="O236" s="58"/>
      <c r="P236" s="58"/>
      <c r="Q236" s="59"/>
      <c r="R236" s="58" t="s">
        <v>215</v>
      </c>
      <c r="S236" s="58"/>
      <c r="T236" s="58" t="s">
        <v>220</v>
      </c>
      <c r="U236" s="58"/>
      <c r="V236" s="58" t="s">
        <v>217</v>
      </c>
      <c r="W236" s="58"/>
      <c r="X236" s="58"/>
      <c r="Y236" s="59"/>
      <c r="Z236" s="59"/>
      <c r="AA236" s="59"/>
      <c r="AB236" s="59" t="s">
        <v>192</v>
      </c>
      <c r="AC236" s="60"/>
    </row>
    <row r="237" spans="1:29" x14ac:dyDescent="0.25">
      <c r="A237" s="23">
        <f>IF(Geotech!B235="","",Geotech!A235)</f>
        <v>650.74</v>
      </c>
      <c r="B237" s="23">
        <f>IF(Geotech!B235="","",Geotech!B235)</f>
        <v>653.79</v>
      </c>
      <c r="C237" s="53" t="str">
        <f ca="1">IF(A237="","",LOOKUP(MEDIAN(A237,B237),INDIRECT("Lithology!$A$4:$A$"&amp;COUNTA(Lithology!$C$4:$C$107)+3),INDIRECT("Lithology!$C$4:$C$"&amp;COUNTA(Lithology!$C$4:$C$107)+3)))</f>
        <v>QTZT</v>
      </c>
      <c r="D237" s="54">
        <v>16</v>
      </c>
      <c r="E237" s="55">
        <v>37</v>
      </c>
      <c r="F237" s="55">
        <v>2</v>
      </c>
      <c r="G237" s="57">
        <v>1</v>
      </c>
      <c r="H237" s="56">
        <v>75</v>
      </c>
      <c r="I237" s="55">
        <v>9</v>
      </c>
      <c r="J237" s="57">
        <v>0</v>
      </c>
      <c r="K237" s="58"/>
      <c r="L237" s="58">
        <v>4</v>
      </c>
      <c r="M237" s="58"/>
      <c r="N237" s="58">
        <v>1</v>
      </c>
      <c r="O237" s="58"/>
      <c r="P237" s="58"/>
      <c r="Q237" s="59"/>
      <c r="R237" s="58" t="s">
        <v>215</v>
      </c>
      <c r="S237" s="58"/>
      <c r="T237" s="58" t="s">
        <v>220</v>
      </c>
      <c r="U237" s="58"/>
      <c r="V237" s="58" t="s">
        <v>217</v>
      </c>
      <c r="W237" s="58"/>
      <c r="X237" s="58"/>
      <c r="Y237" s="59"/>
      <c r="Z237" s="59"/>
      <c r="AA237" s="59"/>
      <c r="AB237" s="59" t="s">
        <v>192</v>
      </c>
      <c r="AC237" s="60"/>
    </row>
    <row r="238" spans="1:29" x14ac:dyDescent="0.25">
      <c r="A238" s="23">
        <f>IF(Geotech!B236="","",Geotech!A236)</f>
        <v>653.79</v>
      </c>
      <c r="B238" s="23">
        <f>IF(Geotech!B236="","",Geotech!B236)</f>
        <v>656.84</v>
      </c>
      <c r="C238" s="53" t="str">
        <f ca="1">IF(A238="","",LOOKUP(MEDIAN(A238,B238),INDIRECT("Lithology!$A$4:$A$"&amp;COUNTA(Lithology!$C$4:$C$107)+3),INDIRECT("Lithology!$C$4:$C$"&amp;COUNTA(Lithology!$C$4:$C$107)+3)))</f>
        <v>QTZT</v>
      </c>
      <c r="D238" s="54">
        <v>10</v>
      </c>
      <c r="E238" s="55">
        <v>59</v>
      </c>
      <c r="F238" s="55">
        <v>6</v>
      </c>
      <c r="G238" s="57">
        <v>10</v>
      </c>
      <c r="H238" s="56">
        <v>3</v>
      </c>
      <c r="I238" s="55">
        <v>0</v>
      </c>
      <c r="J238" s="57">
        <v>10</v>
      </c>
      <c r="K238" s="58"/>
      <c r="L238" s="58">
        <v>5</v>
      </c>
      <c r="M238" s="58"/>
      <c r="N238" s="58"/>
      <c r="O238" s="58"/>
      <c r="P238" s="58"/>
      <c r="Q238" s="59"/>
      <c r="R238" s="58" t="s">
        <v>219</v>
      </c>
      <c r="S238" s="58"/>
      <c r="T238" s="58" t="s">
        <v>220</v>
      </c>
      <c r="U238" s="58"/>
      <c r="V238" s="58" t="s">
        <v>217</v>
      </c>
      <c r="W238" s="58"/>
      <c r="X238" s="58"/>
      <c r="Y238" s="59"/>
      <c r="Z238" s="59"/>
      <c r="AA238" s="59"/>
      <c r="AB238" s="59" t="s">
        <v>192</v>
      </c>
      <c r="AC238" s="60"/>
    </row>
    <row r="239" spans="1:29" x14ac:dyDescent="0.25">
      <c r="A239" s="23">
        <f>IF(Geotech!B237="","",Geotech!A237)</f>
        <v>656.84</v>
      </c>
      <c r="B239" s="23">
        <f>IF(Geotech!B237="","",Geotech!B237)</f>
        <v>659.89</v>
      </c>
      <c r="C239" s="53" t="str">
        <f ca="1">IF(A239="","",LOOKUP(MEDIAN(A239,B239),INDIRECT("Lithology!$A$4:$A$"&amp;COUNTA(Lithology!$C$4:$C$107)+3),INDIRECT("Lithology!$C$4:$C$"&amp;COUNTA(Lithology!$C$4:$C$107)+3)))</f>
        <v>QTZT</v>
      </c>
      <c r="D239" s="54">
        <v>7</v>
      </c>
      <c r="E239" s="55">
        <v>12</v>
      </c>
      <c r="F239" s="55">
        <v>13</v>
      </c>
      <c r="G239" s="57">
        <v>26</v>
      </c>
      <c r="H239" s="56">
        <v>28</v>
      </c>
      <c r="I239" s="55">
        <v>14</v>
      </c>
      <c r="J239" s="57">
        <v>0</v>
      </c>
      <c r="K239" s="58"/>
      <c r="L239" s="58">
        <v>5</v>
      </c>
      <c r="M239" s="58"/>
      <c r="N239" s="58"/>
      <c r="O239" s="58"/>
      <c r="P239" s="58"/>
      <c r="Q239" s="59"/>
      <c r="R239" s="58" t="s">
        <v>215</v>
      </c>
      <c r="S239" s="58"/>
      <c r="T239" s="58" t="s">
        <v>217</v>
      </c>
      <c r="U239" s="58"/>
      <c r="V239" s="58" t="s">
        <v>217</v>
      </c>
      <c r="W239" s="58"/>
      <c r="X239" s="58"/>
      <c r="Y239" s="59"/>
      <c r="Z239" s="59"/>
      <c r="AA239" s="59"/>
      <c r="AB239" s="59" t="s">
        <v>192</v>
      </c>
      <c r="AC239" s="60"/>
    </row>
    <row r="240" spans="1:29" x14ac:dyDescent="0.25">
      <c r="A240" s="23">
        <f>IF(Geotech!B238="","",Geotech!A238)</f>
        <v>659.89</v>
      </c>
      <c r="B240" s="23">
        <f>IF(Geotech!B238="","",Geotech!B238)</f>
        <v>662.94</v>
      </c>
      <c r="C240" s="53" t="str">
        <f ca="1">IF(A240="","",LOOKUP(MEDIAN(A240,B240),INDIRECT("Lithology!$A$4:$A$"&amp;COUNTA(Lithology!$C$4:$C$107)+3),INDIRECT("Lithology!$C$4:$C$"&amp;COUNTA(Lithology!$C$4:$C$107)+3)))</f>
        <v>QTZT</v>
      </c>
      <c r="D240" s="54">
        <v>7</v>
      </c>
      <c r="E240" s="55">
        <v>9</v>
      </c>
      <c r="F240" s="55">
        <v>7</v>
      </c>
      <c r="G240" s="57">
        <v>17</v>
      </c>
      <c r="H240" s="56">
        <v>54</v>
      </c>
      <c r="I240" s="55">
        <v>24</v>
      </c>
      <c r="J240" s="57">
        <v>0</v>
      </c>
      <c r="K240" s="58"/>
      <c r="L240" s="58">
        <v>4</v>
      </c>
      <c r="M240" s="58"/>
      <c r="N240" s="58">
        <v>1</v>
      </c>
      <c r="O240" s="58"/>
      <c r="P240" s="58"/>
      <c r="Q240" s="59"/>
      <c r="R240" s="58" t="s">
        <v>215</v>
      </c>
      <c r="S240" s="58"/>
      <c r="T240" s="58" t="s">
        <v>220</v>
      </c>
      <c r="U240" s="58"/>
      <c r="V240" s="58" t="s">
        <v>217</v>
      </c>
      <c r="W240" s="58"/>
      <c r="X240" s="58"/>
      <c r="Y240" s="59" t="s">
        <v>217</v>
      </c>
      <c r="Z240" s="59"/>
      <c r="AA240" s="59"/>
      <c r="AB240" s="59" t="s">
        <v>192</v>
      </c>
      <c r="AC240" s="60"/>
    </row>
    <row r="241" spans="1:29" x14ac:dyDescent="0.25">
      <c r="A241" s="23">
        <f>IF(Geotech!B239="","",Geotech!A239)</f>
        <v>662.94</v>
      </c>
      <c r="B241" s="23">
        <f>IF(Geotech!B239="","",Geotech!B239)</f>
        <v>665.99</v>
      </c>
      <c r="C241" s="53" t="str">
        <f ca="1">IF(A241="","",LOOKUP(MEDIAN(A241,B241),INDIRECT("Lithology!$A$4:$A$"&amp;COUNTA(Lithology!$C$4:$C$107)+3),INDIRECT("Lithology!$C$4:$C$"&amp;COUNTA(Lithology!$C$4:$C$107)+3)))</f>
        <v>MQST</v>
      </c>
      <c r="D241" s="54">
        <v>19</v>
      </c>
      <c r="E241" s="55">
        <v>67</v>
      </c>
      <c r="F241" s="55">
        <v>1</v>
      </c>
      <c r="G241" s="57">
        <v>2.5</v>
      </c>
      <c r="H241" s="56">
        <v>82</v>
      </c>
      <c r="I241" s="55">
        <v>56</v>
      </c>
      <c r="J241" s="57">
        <v>0</v>
      </c>
      <c r="K241" s="58"/>
      <c r="L241" s="58">
        <v>4</v>
      </c>
      <c r="M241" s="58"/>
      <c r="N241" s="58">
        <v>1</v>
      </c>
      <c r="O241" s="58"/>
      <c r="P241" s="58"/>
      <c r="Q241" s="59"/>
      <c r="R241" s="58" t="s">
        <v>215</v>
      </c>
      <c r="S241" s="58"/>
      <c r="T241" s="58"/>
      <c r="U241" s="58"/>
      <c r="V241" s="58" t="s">
        <v>217</v>
      </c>
      <c r="W241" s="58"/>
      <c r="X241" s="58"/>
      <c r="Y241" s="59"/>
      <c r="Z241" s="59"/>
      <c r="AA241" s="59"/>
      <c r="AB241" s="59" t="s">
        <v>192</v>
      </c>
      <c r="AC241" s="60"/>
    </row>
    <row r="242" spans="1:29" x14ac:dyDescent="0.25">
      <c r="A242" s="23">
        <f>IF(Geotech!B240="","",Geotech!A240)</f>
        <v>665.99</v>
      </c>
      <c r="B242" s="23">
        <f>IF(Geotech!B240="","",Geotech!B240)</f>
        <v>669.04</v>
      </c>
      <c r="C242" s="53" t="str">
        <f ca="1">IF(A242="","",LOOKUP(MEDIAN(A242,B242),INDIRECT("Lithology!$A$4:$A$"&amp;COUNTA(Lithology!$C$4:$C$107)+3),INDIRECT("Lithology!$C$4:$C$"&amp;COUNTA(Lithology!$C$4:$C$107)+3)))</f>
        <v>QTZT</v>
      </c>
      <c r="D242" s="54">
        <v>19</v>
      </c>
      <c r="E242" s="55">
        <v>78</v>
      </c>
      <c r="F242" s="55">
        <v>10</v>
      </c>
      <c r="G242" s="57">
        <v>9</v>
      </c>
      <c r="H242" s="56">
        <v>63</v>
      </c>
      <c r="I242" s="55">
        <v>0</v>
      </c>
      <c r="J242" s="57">
        <v>0</v>
      </c>
      <c r="K242" s="58"/>
      <c r="L242" s="58">
        <v>5</v>
      </c>
      <c r="M242" s="58"/>
      <c r="N242" s="58">
        <v>1</v>
      </c>
      <c r="O242" s="58"/>
      <c r="P242" s="58"/>
      <c r="Q242" s="59"/>
      <c r="R242" s="58" t="s">
        <v>215</v>
      </c>
      <c r="S242" s="58"/>
      <c r="T242" s="58"/>
      <c r="U242" s="58"/>
      <c r="V242" s="58" t="s">
        <v>217</v>
      </c>
      <c r="W242" s="58"/>
      <c r="X242" s="58"/>
      <c r="Y242" s="59"/>
      <c r="Z242" s="59"/>
      <c r="AA242" s="59"/>
      <c r="AB242" s="59" t="s">
        <v>192</v>
      </c>
      <c r="AC242" s="60"/>
    </row>
    <row r="243" spans="1:29" x14ac:dyDescent="0.25">
      <c r="A243" s="23">
        <f>IF(Geotech!B241="","",Geotech!A241)</f>
        <v>669.04</v>
      </c>
      <c r="B243" s="23">
        <f>IF(Geotech!B241="","",Geotech!B241)</f>
        <v>672.08</v>
      </c>
      <c r="C243" s="53" t="str">
        <f ca="1">IF(A243="","",LOOKUP(MEDIAN(A243,B243),INDIRECT("Lithology!$A$4:$A$"&amp;COUNTA(Lithology!$C$4:$C$107)+3),INDIRECT("Lithology!$C$4:$C$"&amp;COUNTA(Lithology!$C$4:$C$107)+3)))</f>
        <v>QTZT</v>
      </c>
      <c r="D243" s="54">
        <v>10</v>
      </c>
      <c r="E243" s="55">
        <v>35</v>
      </c>
      <c r="F243" s="55">
        <v>3</v>
      </c>
      <c r="G243" s="57">
        <v>4</v>
      </c>
      <c r="H243" s="56">
        <v>23</v>
      </c>
      <c r="I243" s="55">
        <v>0</v>
      </c>
      <c r="J243" s="57">
        <v>0</v>
      </c>
      <c r="K243" s="58"/>
      <c r="L243" s="58">
        <v>5</v>
      </c>
      <c r="M243" s="58"/>
      <c r="N243" s="58"/>
      <c r="O243" s="58"/>
      <c r="P243" s="58"/>
      <c r="Q243" s="59"/>
      <c r="R243" s="58" t="s">
        <v>219</v>
      </c>
      <c r="S243" s="58"/>
      <c r="T243" s="58"/>
      <c r="U243" s="58"/>
      <c r="V243" s="58" t="s">
        <v>217</v>
      </c>
      <c r="W243" s="58"/>
      <c r="X243" s="58"/>
      <c r="Y243" s="59"/>
      <c r="Z243" s="59"/>
      <c r="AA243" s="59"/>
      <c r="AB243" s="59" t="s">
        <v>192</v>
      </c>
      <c r="AC243" s="60"/>
    </row>
    <row r="244" spans="1:29" x14ac:dyDescent="0.25">
      <c r="A244" s="23">
        <f>IF(Geotech!B242="","",Geotech!A242)</f>
        <v>672.08</v>
      </c>
      <c r="B244" s="23">
        <f>IF(Geotech!B242="","",Geotech!B242)</f>
        <v>673.61</v>
      </c>
      <c r="C244" s="53" t="str">
        <f ca="1">IF(A244="","",LOOKUP(MEDIAN(A244,B244),INDIRECT("Lithology!$A$4:$A$"&amp;COUNTA(Lithology!$C$4:$C$107)+3),INDIRECT("Lithology!$C$4:$C$"&amp;COUNTA(Lithology!$C$4:$C$107)+3)))</f>
        <v>QTZT</v>
      </c>
      <c r="D244" s="54">
        <v>2</v>
      </c>
      <c r="E244" s="55">
        <v>3</v>
      </c>
      <c r="F244" s="55">
        <v>0</v>
      </c>
      <c r="G244" s="57">
        <v>0</v>
      </c>
      <c r="H244" s="56">
        <v>0</v>
      </c>
      <c r="I244" s="55">
        <v>0</v>
      </c>
      <c r="J244" s="57">
        <v>0</v>
      </c>
      <c r="K244" s="58"/>
      <c r="L244" s="58">
        <v>5</v>
      </c>
      <c r="M244" s="58"/>
      <c r="N244" s="58"/>
      <c r="O244" s="58"/>
      <c r="P244" s="58"/>
      <c r="Q244" s="59"/>
      <c r="R244" s="58"/>
      <c r="S244" s="58"/>
      <c r="T244" s="58" t="s">
        <v>217</v>
      </c>
      <c r="U244" s="58"/>
      <c r="V244" s="58" t="s">
        <v>217</v>
      </c>
      <c r="W244" s="58"/>
      <c r="X244" s="58"/>
      <c r="Y244" s="59"/>
      <c r="Z244" s="59"/>
      <c r="AA244" s="59"/>
      <c r="AB244" s="59" t="s">
        <v>192</v>
      </c>
      <c r="AC244" s="60" t="s">
        <v>1098</v>
      </c>
    </row>
    <row r="245" spans="1:29" x14ac:dyDescent="0.25">
      <c r="A245" s="23">
        <f>IF(Geotech!B243="","",Geotech!A243)</f>
        <v>673.61</v>
      </c>
      <c r="B245" s="23">
        <f>IF(Geotech!B243="","",Geotech!B243)</f>
        <v>676.66</v>
      </c>
      <c r="C245" s="53" t="str">
        <f ca="1">IF(A245="","",LOOKUP(MEDIAN(A245,B245),INDIRECT("Lithology!$A$4:$A$"&amp;COUNTA(Lithology!$C$4:$C$107)+3),INDIRECT("Lithology!$C$4:$C$"&amp;COUNTA(Lithology!$C$4:$C$107)+3)))</f>
        <v>QTZT</v>
      </c>
      <c r="D245" s="54">
        <v>0</v>
      </c>
      <c r="E245" s="55">
        <v>0</v>
      </c>
      <c r="F245" s="55">
        <v>0</v>
      </c>
      <c r="G245" s="57">
        <v>0</v>
      </c>
      <c r="H245" s="56">
        <v>7</v>
      </c>
      <c r="I245" s="55">
        <v>0</v>
      </c>
      <c r="J245" s="57">
        <v>0</v>
      </c>
      <c r="K245" s="58"/>
      <c r="L245" s="58">
        <v>5</v>
      </c>
      <c r="M245" s="58"/>
      <c r="N245" s="58"/>
      <c r="O245" s="58"/>
      <c r="P245" s="58"/>
      <c r="Q245" s="59"/>
      <c r="R245" s="58" t="s">
        <v>219</v>
      </c>
      <c r="S245" s="58"/>
      <c r="T245" s="58" t="s">
        <v>217</v>
      </c>
      <c r="U245" s="58"/>
      <c r="V245" s="58" t="s">
        <v>217</v>
      </c>
      <c r="W245" s="58"/>
      <c r="X245" s="58"/>
      <c r="Y245" s="59"/>
      <c r="Z245" s="59"/>
      <c r="AA245" s="59"/>
      <c r="AB245" s="59" t="s">
        <v>192</v>
      </c>
      <c r="AC245" s="60"/>
    </row>
    <row r="246" spans="1:29" x14ac:dyDescent="0.25">
      <c r="A246" s="23">
        <f>IF(Geotech!B244="","",Geotech!A244)</f>
        <v>676.66</v>
      </c>
      <c r="B246" s="23">
        <f>IF(Geotech!B244="","",Geotech!B244)</f>
        <v>680.62</v>
      </c>
      <c r="C246" s="53" t="str">
        <f ca="1">IF(A246="","",LOOKUP(MEDIAN(A246,B246),INDIRECT("Lithology!$A$4:$A$"&amp;COUNTA(Lithology!$C$4:$C$107)+3),INDIRECT("Lithology!$C$4:$C$"&amp;COUNTA(Lithology!$C$4:$C$107)+3)))</f>
        <v>QTZT</v>
      </c>
      <c r="D246" s="54">
        <v>0</v>
      </c>
      <c r="E246" s="55">
        <v>0</v>
      </c>
      <c r="F246" s="55">
        <v>0</v>
      </c>
      <c r="G246" s="57">
        <v>0</v>
      </c>
      <c r="H246" s="56">
        <v>0</v>
      </c>
      <c r="I246" s="55">
        <v>0</v>
      </c>
      <c r="J246" s="57">
        <v>0</v>
      </c>
      <c r="K246" s="58"/>
      <c r="L246" s="58">
        <v>5</v>
      </c>
      <c r="M246" s="58">
        <v>1</v>
      </c>
      <c r="N246" s="58"/>
      <c r="O246" s="58"/>
      <c r="P246" s="58"/>
      <c r="Q246" s="59"/>
      <c r="R246" s="58"/>
      <c r="S246" s="58"/>
      <c r="T246" s="58" t="s">
        <v>217</v>
      </c>
      <c r="U246" s="58"/>
      <c r="V246" s="58" t="s">
        <v>217</v>
      </c>
      <c r="W246" s="58"/>
      <c r="X246" s="58"/>
      <c r="Y246" s="59" t="s">
        <v>217</v>
      </c>
      <c r="Z246" s="59"/>
      <c r="AA246" s="59"/>
      <c r="AB246" s="59" t="s">
        <v>192</v>
      </c>
      <c r="AC246" s="60"/>
    </row>
    <row r="247" spans="1:29" x14ac:dyDescent="0.25">
      <c r="A247" s="23" t="e">
        <f>IF(Geotech!#REF!="","",Geotech!#REF!)</f>
        <v>#REF!</v>
      </c>
      <c r="B247" s="23" t="e">
        <f>IF(Geotech!#REF!="","",Geotech!#REF!)</f>
        <v>#REF!</v>
      </c>
      <c r="C247" s="53" t="e">
        <f ca="1">IF(A247="","",LOOKUP(MEDIAN(A247,B247),INDIRECT("Lithology!$A$4:$A$"&amp;COUNTA(Lithology!$C$4:$C$107)+3),INDIRECT("Lithology!$C$4:$C$"&amp;COUNTA(Lithology!$C$4:$C$107)+3)))</f>
        <v>#REF!</v>
      </c>
      <c r="D247" s="54">
        <v>0</v>
      </c>
      <c r="E247" s="55">
        <v>0</v>
      </c>
      <c r="F247" s="55">
        <v>0</v>
      </c>
      <c r="G247" s="57">
        <v>0</v>
      </c>
      <c r="H247" s="56">
        <v>0</v>
      </c>
      <c r="I247" s="55">
        <v>0</v>
      </c>
      <c r="J247" s="57">
        <v>0</v>
      </c>
      <c r="K247" s="58"/>
      <c r="L247" s="58">
        <v>4</v>
      </c>
      <c r="M247" s="58">
        <v>2</v>
      </c>
      <c r="N247" s="58">
        <v>1</v>
      </c>
      <c r="O247" s="58"/>
      <c r="P247" s="58"/>
      <c r="Q247" s="59"/>
      <c r="R247" s="58"/>
      <c r="S247" s="58"/>
      <c r="T247" s="58"/>
      <c r="U247" s="58"/>
      <c r="V247" s="58" t="s">
        <v>217</v>
      </c>
      <c r="W247" s="58"/>
      <c r="X247" s="58"/>
      <c r="Y247" s="59"/>
      <c r="Z247" s="59"/>
      <c r="AA247" s="59"/>
      <c r="AB247" s="59" t="s">
        <v>192</v>
      </c>
      <c r="AC247" s="60"/>
    </row>
    <row r="248" spans="1:29" x14ac:dyDescent="0.25">
      <c r="A248" s="23">
        <f>IF(Geotech!B245="","",Geotech!A245)</f>
        <v>680.62</v>
      </c>
      <c r="B248" s="23">
        <f>IF(Geotech!B245="","",Geotech!B245)</f>
        <v>683.06</v>
      </c>
      <c r="C248" s="53" t="str">
        <f ca="1">IF(A248="","",LOOKUP(MEDIAN(A248,B248),INDIRECT("Lithology!$A$4:$A$"&amp;COUNTA(Lithology!$C$4:$C$107)+3),INDIRECT("Lithology!$C$4:$C$"&amp;COUNTA(Lithology!$C$4:$C$107)+3)))</f>
        <v>QTZT</v>
      </c>
      <c r="D248" s="54">
        <v>3</v>
      </c>
      <c r="E248" s="55">
        <v>7</v>
      </c>
      <c r="F248" s="55">
        <v>0</v>
      </c>
      <c r="G248" s="57">
        <v>0</v>
      </c>
      <c r="H248" s="56">
        <v>0</v>
      </c>
      <c r="I248" s="55">
        <v>0</v>
      </c>
      <c r="J248" s="57">
        <v>0</v>
      </c>
      <c r="K248" s="58"/>
      <c r="L248" s="58">
        <v>5</v>
      </c>
      <c r="M248" s="58"/>
      <c r="N248" s="58">
        <v>1</v>
      </c>
      <c r="O248" s="58"/>
      <c r="P248" s="58"/>
      <c r="Q248" s="59"/>
      <c r="R248" s="58"/>
      <c r="S248" s="58"/>
      <c r="T248" s="58"/>
      <c r="U248" s="58"/>
      <c r="V248" s="58"/>
      <c r="W248" s="58"/>
      <c r="X248" s="58"/>
      <c r="Y248" s="59"/>
      <c r="Z248" s="59"/>
      <c r="AA248" s="59"/>
      <c r="AB248" s="59"/>
      <c r="AC248" s="60"/>
    </row>
    <row r="249" spans="1:29" x14ac:dyDescent="0.25">
      <c r="A249" s="23">
        <f>IF(Geotech!B246="","",Geotech!A246)</f>
        <v>683.06</v>
      </c>
      <c r="B249" s="23">
        <f>IF(Geotech!B246="","",Geotech!B246)</f>
        <v>684.28</v>
      </c>
      <c r="C249" s="53" t="str">
        <f ca="1">IF(A249="","",LOOKUP(MEDIAN(A249,B249),INDIRECT("Lithology!$A$4:$A$"&amp;COUNTA(Lithology!$C$4:$C$107)+3),INDIRECT("Lithology!$C$4:$C$"&amp;COUNTA(Lithology!$C$4:$C$107)+3)))</f>
        <v>QTZT</v>
      </c>
      <c r="D249" s="54">
        <v>5</v>
      </c>
      <c r="E249" s="55">
        <v>28</v>
      </c>
      <c r="F249" s="55">
        <v>0</v>
      </c>
      <c r="G249" s="57">
        <v>0</v>
      </c>
      <c r="H249" s="56">
        <v>0</v>
      </c>
      <c r="I249" s="55">
        <v>0</v>
      </c>
      <c r="J249" s="57">
        <v>0</v>
      </c>
      <c r="K249" s="58"/>
      <c r="L249" s="58">
        <v>4</v>
      </c>
      <c r="M249" s="58"/>
      <c r="N249" s="58">
        <v>1</v>
      </c>
      <c r="O249" s="58"/>
      <c r="P249" s="58"/>
      <c r="Q249" s="59"/>
      <c r="R249" s="58"/>
      <c r="S249" s="58"/>
      <c r="T249" s="58"/>
      <c r="U249" s="58"/>
      <c r="V249" s="58"/>
      <c r="W249" s="58"/>
      <c r="X249" s="58"/>
      <c r="Y249" s="59"/>
      <c r="Z249" s="59"/>
      <c r="AA249" s="59"/>
      <c r="AB249" s="59"/>
      <c r="AC249" s="60"/>
    </row>
    <row r="250" spans="1:29" x14ac:dyDescent="0.25">
      <c r="A250" s="23">
        <f>IF(Geotech!B247="","",Geotech!A247)</f>
        <v>684.28</v>
      </c>
      <c r="B250" s="23">
        <f>IF(Geotech!B247="","",Geotech!B247)</f>
        <v>687.32</v>
      </c>
      <c r="C250" s="53" t="str">
        <f ca="1">IF(A250="","",LOOKUP(MEDIAN(A250,B250),INDIRECT("Lithology!$A$4:$A$"&amp;COUNTA(Lithology!$C$4:$C$107)+3),INDIRECT("Lithology!$C$4:$C$"&amp;COUNTA(Lithology!$C$4:$C$107)+3)))</f>
        <v>SSCH</v>
      </c>
      <c r="D250" s="54">
        <v>3</v>
      </c>
      <c r="E250" s="55">
        <v>4</v>
      </c>
      <c r="F250" s="55">
        <v>1</v>
      </c>
      <c r="G250" s="57">
        <v>6</v>
      </c>
      <c r="H250" s="56">
        <v>62</v>
      </c>
      <c r="I250" s="55">
        <v>8</v>
      </c>
      <c r="J250" s="57">
        <v>0</v>
      </c>
      <c r="K250" s="58"/>
      <c r="L250" s="58">
        <v>2</v>
      </c>
      <c r="M250" s="58"/>
      <c r="N250" s="58">
        <v>3</v>
      </c>
      <c r="O250" s="58"/>
      <c r="P250" s="58"/>
      <c r="Q250" s="59"/>
      <c r="R250" s="58" t="s">
        <v>219</v>
      </c>
      <c r="S250" s="58"/>
      <c r="T250" s="58"/>
      <c r="U250" s="58"/>
      <c r="V250" s="58"/>
      <c r="W250" s="58"/>
      <c r="X250" s="58"/>
      <c r="Y250" s="59"/>
      <c r="Z250" s="59"/>
      <c r="AA250" s="59"/>
      <c r="AB250" s="59"/>
      <c r="AC250" s="60"/>
    </row>
    <row r="251" spans="1:29" x14ac:dyDescent="0.25">
      <c r="A251" s="23">
        <f>IF(Geotech!B248="","",Geotech!A248)</f>
        <v>687.32</v>
      </c>
      <c r="B251" s="23">
        <f>IF(Geotech!B248="","",Geotech!B248)</f>
        <v>690.37</v>
      </c>
      <c r="C251" s="53" t="str">
        <f ca="1">IF(A251="","",LOOKUP(MEDIAN(A251,B251),INDIRECT("Lithology!$A$4:$A$"&amp;COUNTA(Lithology!$C$4:$C$107)+3),INDIRECT("Lithology!$C$4:$C$"&amp;COUNTA(Lithology!$C$4:$C$107)+3)))</f>
        <v>SSCH</v>
      </c>
      <c r="D251" s="54">
        <v>11</v>
      </c>
      <c r="E251" s="55">
        <v>35</v>
      </c>
      <c r="F251" s="55">
        <v>0</v>
      </c>
      <c r="G251" s="57">
        <v>0</v>
      </c>
      <c r="H251" s="56">
        <v>90</v>
      </c>
      <c r="I251" s="55">
        <v>18</v>
      </c>
      <c r="J251" s="57">
        <v>0</v>
      </c>
      <c r="K251" s="58"/>
      <c r="L251" s="58">
        <v>2</v>
      </c>
      <c r="M251" s="58"/>
      <c r="N251" s="58">
        <v>3</v>
      </c>
      <c r="O251" s="58"/>
      <c r="P251" s="58"/>
      <c r="Q251" s="59"/>
      <c r="R251" s="58" t="s">
        <v>215</v>
      </c>
      <c r="S251" s="58"/>
      <c r="T251" s="58"/>
      <c r="U251" s="58"/>
      <c r="V251" s="58"/>
      <c r="W251" s="58"/>
      <c r="X251" s="58"/>
      <c r="Y251" s="59"/>
      <c r="Z251" s="59"/>
      <c r="AA251" s="59"/>
      <c r="AB251" s="59"/>
      <c r="AC251" s="60"/>
    </row>
    <row r="252" spans="1:29" x14ac:dyDescent="0.25">
      <c r="A252" s="23">
        <f>IF(Geotech!B249="","",Geotech!A249)</f>
        <v>690.37</v>
      </c>
      <c r="B252" s="23">
        <f>IF(Geotech!B249="","",Geotech!B249)</f>
        <v>693.42</v>
      </c>
      <c r="C252" s="53" t="str">
        <f ca="1">IF(A252="","",LOOKUP(MEDIAN(A252,B252),INDIRECT("Lithology!$A$4:$A$"&amp;COUNTA(Lithology!$C$4:$C$107)+3),INDIRECT("Lithology!$C$4:$C$"&amp;COUNTA(Lithology!$C$4:$C$107)+3)))</f>
        <v>MQST</v>
      </c>
      <c r="D252" s="54">
        <v>10</v>
      </c>
      <c r="E252" s="55">
        <v>25</v>
      </c>
      <c r="F252" s="55">
        <v>1</v>
      </c>
      <c r="G252" s="57">
        <v>0.5</v>
      </c>
      <c r="H252" s="56">
        <v>29</v>
      </c>
      <c r="I252" s="55">
        <v>0</v>
      </c>
      <c r="J252" s="57">
        <v>0</v>
      </c>
      <c r="K252" s="58"/>
      <c r="L252" s="58">
        <v>3</v>
      </c>
      <c r="M252" s="58"/>
      <c r="N252" s="58">
        <v>2</v>
      </c>
      <c r="O252" s="58"/>
      <c r="P252" s="58"/>
      <c r="Q252" s="59"/>
      <c r="R252" s="58" t="s">
        <v>219</v>
      </c>
      <c r="S252" s="58"/>
      <c r="T252" s="58"/>
      <c r="U252" s="58"/>
      <c r="V252" s="58"/>
      <c r="W252" s="58"/>
      <c r="X252" s="58"/>
      <c r="Y252" s="59"/>
      <c r="Z252" s="59"/>
      <c r="AA252" s="59"/>
      <c r="AB252" s="59"/>
      <c r="AC252" s="60"/>
    </row>
    <row r="253" spans="1:29" x14ac:dyDescent="0.25">
      <c r="A253" s="23">
        <f>IF(Geotech!B250="","",Geotech!A250)</f>
        <v>693.42</v>
      </c>
      <c r="B253" s="23">
        <f>IF(Geotech!B250="","",Geotech!B250)</f>
        <v>696.47</v>
      </c>
      <c r="C253" s="53" t="str">
        <f ca="1">IF(A253="","",LOOKUP(MEDIAN(A253,B253),INDIRECT("Lithology!$A$4:$A$"&amp;COUNTA(Lithology!$C$4:$C$107)+3),INDIRECT("Lithology!$C$4:$C$"&amp;COUNTA(Lithology!$C$4:$C$107)+3)))</f>
        <v>MQST</v>
      </c>
      <c r="D253" s="54">
        <v>18</v>
      </c>
      <c r="E253" s="55">
        <v>47</v>
      </c>
      <c r="F253" s="55">
        <v>0</v>
      </c>
      <c r="G253" s="57">
        <v>0</v>
      </c>
      <c r="H253" s="56">
        <v>83</v>
      </c>
      <c r="I253" s="55">
        <v>19</v>
      </c>
      <c r="J253" s="57">
        <v>0</v>
      </c>
      <c r="K253" s="58"/>
      <c r="L253" s="58">
        <v>4</v>
      </c>
      <c r="M253" s="58"/>
      <c r="N253" s="58">
        <v>1</v>
      </c>
      <c r="O253" s="58"/>
      <c r="P253" s="58"/>
      <c r="Q253" s="59"/>
      <c r="R253" s="58" t="s">
        <v>215</v>
      </c>
      <c r="S253" s="58"/>
      <c r="T253" s="58"/>
      <c r="U253" s="58"/>
      <c r="V253" s="58"/>
      <c r="W253" s="58"/>
      <c r="X253" s="58"/>
      <c r="Y253" s="59"/>
      <c r="Z253" s="59"/>
      <c r="AA253" s="59"/>
      <c r="AB253" s="59"/>
      <c r="AC253" s="60"/>
    </row>
    <row r="254" spans="1:29" x14ac:dyDescent="0.25">
      <c r="A254" s="23">
        <f>IF(Geotech!B251="","",Geotech!A251)</f>
        <v>696.47</v>
      </c>
      <c r="B254" s="23">
        <f>IF(Geotech!B251="","",Geotech!B251)</f>
        <v>699.52</v>
      </c>
      <c r="C254" s="53" t="str">
        <f ca="1">IF(A254="","",LOOKUP(MEDIAN(A254,B254),INDIRECT("Lithology!$A$4:$A$"&amp;COUNTA(Lithology!$C$4:$C$107)+3),INDIRECT("Lithology!$C$4:$C$"&amp;COUNTA(Lithology!$C$4:$C$107)+3)))</f>
        <v>MQST</v>
      </c>
      <c r="D254" s="54">
        <v>16</v>
      </c>
      <c r="E254" s="55">
        <v>31</v>
      </c>
      <c r="F254" s="55">
        <v>0</v>
      </c>
      <c r="G254" s="57">
        <v>0</v>
      </c>
      <c r="H254" s="56">
        <v>107</v>
      </c>
      <c r="I254" s="55">
        <v>36</v>
      </c>
      <c r="J254" s="57">
        <v>0</v>
      </c>
      <c r="K254" s="58"/>
      <c r="L254" s="58">
        <v>3</v>
      </c>
      <c r="M254" s="58"/>
      <c r="N254" s="58">
        <v>2</v>
      </c>
      <c r="O254" s="58"/>
      <c r="P254" s="58"/>
      <c r="Q254" s="59"/>
      <c r="R254" s="58" t="s">
        <v>215</v>
      </c>
      <c r="S254" s="58"/>
      <c r="T254" s="58"/>
      <c r="U254" s="58"/>
      <c r="V254" s="58"/>
      <c r="W254" s="58"/>
      <c r="X254" s="58"/>
      <c r="Y254" s="59"/>
      <c r="Z254" s="59"/>
      <c r="AA254" s="59"/>
      <c r="AB254" s="59"/>
      <c r="AC254" s="60"/>
    </row>
    <row r="255" spans="1:29" x14ac:dyDescent="0.25">
      <c r="A255" s="23">
        <f>IF(Geotech!B252="","",Geotech!A252)</f>
        <v>699.52</v>
      </c>
      <c r="B255" s="23">
        <f>IF(Geotech!B252="","",Geotech!B252)</f>
        <v>702.56</v>
      </c>
      <c r="C255" s="53" t="str">
        <f ca="1">IF(A255="","",LOOKUP(MEDIAN(A255,B255),INDIRECT("Lithology!$A$4:$A$"&amp;COUNTA(Lithology!$C$4:$C$107)+3),INDIRECT("Lithology!$C$4:$C$"&amp;COUNTA(Lithology!$C$4:$C$107)+3)))</f>
        <v>MQST</v>
      </c>
      <c r="D255" s="54">
        <v>17</v>
      </c>
      <c r="E255" s="55">
        <v>30</v>
      </c>
      <c r="F255" s="55">
        <v>2</v>
      </c>
      <c r="G255" s="57">
        <v>8</v>
      </c>
      <c r="H255" s="56">
        <v>103</v>
      </c>
      <c r="I255" s="55">
        <v>32</v>
      </c>
      <c r="J255" s="57">
        <v>0</v>
      </c>
      <c r="K255" s="58"/>
      <c r="L255" s="58">
        <v>2</v>
      </c>
      <c r="M255" s="58"/>
      <c r="N255" s="58">
        <v>2</v>
      </c>
      <c r="O255" s="58"/>
      <c r="P255" s="58"/>
      <c r="Q255" s="59"/>
      <c r="R255" s="58" t="s">
        <v>215</v>
      </c>
      <c r="S255" s="58"/>
      <c r="T255" s="58"/>
      <c r="U255" s="58"/>
      <c r="V255" s="58"/>
      <c r="W255" s="58"/>
      <c r="X255" s="58"/>
      <c r="Y255" s="59"/>
      <c r="Z255" s="59"/>
      <c r="AA255" s="59"/>
      <c r="AB255" s="59"/>
      <c r="AC255" s="60"/>
    </row>
    <row r="256" spans="1:29" x14ac:dyDescent="0.25">
      <c r="A256" s="23">
        <f>IF(Geotech!B253="","",Geotech!A253)</f>
        <v>702.56</v>
      </c>
      <c r="B256" s="23">
        <f>IF(Geotech!B253="","",Geotech!B253)</f>
        <v>705.61</v>
      </c>
      <c r="C256" s="53" t="str">
        <f ca="1">IF(A256="","",LOOKUP(MEDIAN(A256,B256),INDIRECT("Lithology!$A$4:$A$"&amp;COUNTA(Lithology!$C$4:$C$107)+3),INDIRECT("Lithology!$C$4:$C$"&amp;COUNTA(Lithology!$C$4:$C$107)+3)))</f>
        <v>MQST</v>
      </c>
      <c r="D256" s="54">
        <v>9</v>
      </c>
      <c r="E256" s="55">
        <v>15</v>
      </c>
      <c r="F256" s="55">
        <v>2</v>
      </c>
      <c r="G256" s="57">
        <v>2</v>
      </c>
      <c r="H256" s="56">
        <v>61</v>
      </c>
      <c r="I256" s="55">
        <v>28</v>
      </c>
      <c r="J256" s="57">
        <v>0</v>
      </c>
      <c r="K256" s="58"/>
      <c r="L256" s="58">
        <v>2</v>
      </c>
      <c r="M256" s="58"/>
      <c r="N256" s="58">
        <v>3</v>
      </c>
      <c r="O256" s="58"/>
      <c r="P256" s="58"/>
      <c r="Q256" s="59"/>
      <c r="R256" s="58" t="s">
        <v>215</v>
      </c>
      <c r="S256" s="58"/>
      <c r="T256" s="58"/>
      <c r="U256" s="58"/>
      <c r="V256" s="58"/>
      <c r="W256" s="58"/>
      <c r="X256" s="58"/>
      <c r="Y256" s="59"/>
      <c r="Z256" s="59"/>
      <c r="AA256" s="59"/>
      <c r="AB256" s="59"/>
      <c r="AC256" s="60"/>
    </row>
    <row r="257" spans="1:29" x14ac:dyDescent="0.25">
      <c r="A257" s="23">
        <f>IF(Geotech!B254="","",Geotech!A254)</f>
        <v>705.61</v>
      </c>
      <c r="B257" s="23">
        <f>IF(Geotech!B254="","",Geotech!B254)</f>
        <v>708.66</v>
      </c>
      <c r="C257" s="53" t="str">
        <f ca="1">IF(A257="","",LOOKUP(MEDIAN(A257,B257),INDIRECT("Lithology!$A$4:$A$"&amp;COUNTA(Lithology!$C$4:$C$107)+3),INDIRECT("Lithology!$C$4:$C$"&amp;COUNTA(Lithology!$C$4:$C$107)+3)))</f>
        <v>SSCH</v>
      </c>
      <c r="D257" s="54">
        <v>19</v>
      </c>
      <c r="E257" s="55">
        <v>47</v>
      </c>
      <c r="F257" s="55">
        <v>1</v>
      </c>
      <c r="G257" s="57">
        <v>1.5</v>
      </c>
      <c r="H257" s="56">
        <v>25</v>
      </c>
      <c r="I257" s="55">
        <v>24</v>
      </c>
      <c r="J257" s="57">
        <v>0</v>
      </c>
      <c r="K257" s="58"/>
      <c r="L257" s="58"/>
      <c r="M257" s="58"/>
      <c r="N257" s="58">
        <v>4</v>
      </c>
      <c r="O257" s="58"/>
      <c r="P257" s="58"/>
      <c r="Q257" s="59"/>
      <c r="R257" s="58" t="s">
        <v>215</v>
      </c>
      <c r="S257" s="58"/>
      <c r="T257" s="58" t="s">
        <v>217</v>
      </c>
      <c r="U257" s="58"/>
      <c r="V257" s="58"/>
      <c r="W257" s="58"/>
      <c r="X257" s="58"/>
      <c r="Y257" s="59"/>
      <c r="Z257" s="59"/>
      <c r="AA257" s="59"/>
      <c r="AB257" s="59"/>
      <c r="AC257" s="60"/>
    </row>
    <row r="258" spans="1:29" x14ac:dyDescent="0.25">
      <c r="A258" s="23">
        <f>IF(Geotech!B255="","",Geotech!A255)</f>
        <v>708.66</v>
      </c>
      <c r="B258" s="23">
        <f>IF(Geotech!B255="","",Geotech!B255)</f>
        <v>711.1</v>
      </c>
      <c r="C258" s="53" t="str">
        <f ca="1">IF(A258="","",LOOKUP(MEDIAN(A258,B258),INDIRECT("Lithology!$A$4:$A$"&amp;COUNTA(Lithology!$C$4:$C$107)+3),INDIRECT("Lithology!$C$4:$C$"&amp;COUNTA(Lithology!$C$4:$C$107)+3)))</f>
        <v>SSCH</v>
      </c>
      <c r="D258" s="54">
        <v>3</v>
      </c>
      <c r="E258" s="55">
        <v>14</v>
      </c>
      <c r="F258" s="55">
        <v>0</v>
      </c>
      <c r="G258" s="57">
        <v>0</v>
      </c>
      <c r="H258" s="56">
        <v>50</v>
      </c>
      <c r="I258" s="55">
        <v>0</v>
      </c>
      <c r="J258" s="57">
        <v>0</v>
      </c>
      <c r="K258" s="58"/>
      <c r="L258" s="58">
        <v>1</v>
      </c>
      <c r="M258" s="58">
        <v>1</v>
      </c>
      <c r="N258" s="58">
        <v>3</v>
      </c>
      <c r="O258" s="58"/>
      <c r="P258" s="58"/>
      <c r="Q258" s="59"/>
      <c r="R258" s="58" t="s">
        <v>219</v>
      </c>
      <c r="S258" s="58"/>
      <c r="T258" s="58"/>
      <c r="U258" s="58"/>
      <c r="V258" s="58"/>
      <c r="W258" s="58"/>
      <c r="X258" s="58"/>
      <c r="Y258" s="59"/>
      <c r="Z258" s="59"/>
      <c r="AA258" s="59"/>
      <c r="AB258" s="59"/>
      <c r="AC258" s="60"/>
    </row>
    <row r="259" spans="1:29" x14ac:dyDescent="0.25">
      <c r="A259" s="23">
        <f>IF(Geotech!B256="","",Geotech!A256)</f>
        <v>711.1</v>
      </c>
      <c r="B259" s="23">
        <f>IF(Geotech!B256="","",Geotech!B256)</f>
        <v>714.14</v>
      </c>
      <c r="C259" s="53" t="str">
        <f ca="1">IF(A259="","",LOOKUP(MEDIAN(A259,B259),INDIRECT("Lithology!$A$4:$A$"&amp;COUNTA(Lithology!$C$4:$C$107)+3),INDIRECT("Lithology!$C$4:$C$"&amp;COUNTA(Lithology!$C$4:$C$107)+3)))</f>
        <v>SSCH</v>
      </c>
      <c r="D259" s="54">
        <v>10</v>
      </c>
      <c r="E259" s="55">
        <v>30</v>
      </c>
      <c r="F259" s="55">
        <v>0</v>
      </c>
      <c r="G259" s="57">
        <v>0</v>
      </c>
      <c r="H259" s="56">
        <v>78</v>
      </c>
      <c r="I259" s="55">
        <v>91</v>
      </c>
      <c r="J259" s="57">
        <v>0</v>
      </c>
      <c r="K259" s="58"/>
      <c r="L259" s="58">
        <v>1</v>
      </c>
      <c r="M259" s="58"/>
      <c r="N259" s="58">
        <v>2</v>
      </c>
      <c r="O259" s="58">
        <v>1</v>
      </c>
      <c r="P259" s="58">
        <v>2</v>
      </c>
      <c r="Q259" s="59"/>
      <c r="R259" s="58" t="s">
        <v>215</v>
      </c>
      <c r="S259" s="58"/>
      <c r="T259" s="58"/>
      <c r="U259" s="58"/>
      <c r="V259" s="58"/>
      <c r="W259" s="58"/>
      <c r="X259" s="58"/>
      <c r="Y259" s="59"/>
      <c r="Z259" s="59"/>
      <c r="AA259" s="59"/>
      <c r="AB259" s="59"/>
      <c r="AC259" s="60"/>
    </row>
    <row r="260" spans="1:29" x14ac:dyDescent="0.25">
      <c r="A260" s="23">
        <f>IF(Geotech!B257="","",Geotech!A257)</f>
        <v>714.14</v>
      </c>
      <c r="B260" s="23">
        <f>IF(Geotech!B257="","",Geotech!B257)</f>
        <v>717.19</v>
      </c>
      <c r="C260" s="53" t="str">
        <f ca="1">IF(A260="","",LOOKUP(MEDIAN(A260,B260),INDIRECT("Lithology!$A$4:$A$"&amp;COUNTA(Lithology!$C$4:$C$107)+3),INDIRECT("Lithology!$C$4:$C$"&amp;COUNTA(Lithology!$C$4:$C$107)+3)))</f>
        <v>SSCH</v>
      </c>
      <c r="D260" s="54">
        <v>7</v>
      </c>
      <c r="E260" s="55">
        <v>18</v>
      </c>
      <c r="F260" s="55">
        <v>1</v>
      </c>
      <c r="G260" s="57">
        <v>5</v>
      </c>
      <c r="H260" s="56">
        <v>124</v>
      </c>
      <c r="I260" s="55">
        <v>12</v>
      </c>
      <c r="J260" s="57">
        <v>0</v>
      </c>
      <c r="K260" s="58"/>
      <c r="L260" s="58">
        <v>2</v>
      </c>
      <c r="M260" s="58"/>
      <c r="N260" s="58">
        <v>2</v>
      </c>
      <c r="O260" s="58"/>
      <c r="P260" s="58"/>
      <c r="Q260" s="59"/>
      <c r="R260" s="58" t="s">
        <v>215</v>
      </c>
      <c r="S260" s="58"/>
      <c r="T260" s="58" t="s">
        <v>217</v>
      </c>
      <c r="U260" s="58"/>
      <c r="V260" s="58"/>
      <c r="W260" s="58"/>
      <c r="X260" s="58"/>
      <c r="Y260" s="59"/>
      <c r="Z260" s="59"/>
      <c r="AA260" s="59"/>
      <c r="AB260" s="59"/>
      <c r="AC260" s="60"/>
    </row>
    <row r="261" spans="1:29" x14ac:dyDescent="0.25">
      <c r="A261" s="23">
        <f>IF(Geotech!B258="","",Geotech!A258)</f>
        <v>717.19</v>
      </c>
      <c r="B261" s="23">
        <f>IF(Geotech!B258="","",Geotech!B258)</f>
        <v>720.24</v>
      </c>
      <c r="C261" s="53" t="str">
        <f ca="1">IF(A261="","",LOOKUP(MEDIAN(A261,B261),INDIRECT("Lithology!$A$4:$A$"&amp;COUNTA(Lithology!$C$4:$C$107)+3),INDIRECT("Lithology!$C$4:$C$"&amp;COUNTA(Lithology!$C$4:$C$107)+3)))</f>
        <v>QTZT</v>
      </c>
      <c r="D261" s="54">
        <v>16</v>
      </c>
      <c r="E261" s="55">
        <v>35</v>
      </c>
      <c r="F261" s="55">
        <v>0</v>
      </c>
      <c r="G261" s="57">
        <v>0</v>
      </c>
      <c r="H261" s="56">
        <v>177</v>
      </c>
      <c r="I261" s="55">
        <v>6</v>
      </c>
      <c r="J261" s="57">
        <v>0</v>
      </c>
      <c r="K261" s="58"/>
      <c r="L261" s="58">
        <v>4</v>
      </c>
      <c r="M261" s="58"/>
      <c r="N261" s="58">
        <v>1</v>
      </c>
      <c r="O261" s="58"/>
      <c r="P261" s="58"/>
      <c r="Q261" s="59"/>
      <c r="R261" s="58" t="s">
        <v>215</v>
      </c>
      <c r="S261" s="58"/>
      <c r="T261" s="58"/>
      <c r="U261" s="58"/>
      <c r="V261" s="58"/>
      <c r="W261" s="58"/>
      <c r="X261" s="58"/>
      <c r="Y261" s="59"/>
      <c r="Z261" s="59"/>
      <c r="AA261" s="59"/>
      <c r="AB261" s="59"/>
      <c r="AC261" s="60"/>
    </row>
    <row r="262" spans="1:29" x14ac:dyDescent="0.25">
      <c r="A262" s="23">
        <f>IF(Geotech!B259="","",Geotech!A259)</f>
        <v>720.24</v>
      </c>
      <c r="B262" s="23">
        <f>IF(Geotech!B259="","",Geotech!B259)</f>
        <v>723.29</v>
      </c>
      <c r="C262" s="53" t="str">
        <f ca="1">IF(A262="","",LOOKUP(MEDIAN(A262,B262),INDIRECT("Lithology!$A$4:$A$"&amp;COUNTA(Lithology!$C$4:$C$107)+3),INDIRECT("Lithology!$C$4:$C$"&amp;COUNTA(Lithology!$C$4:$C$107)+3)))</f>
        <v>QTZT</v>
      </c>
      <c r="D262" s="54">
        <v>21</v>
      </c>
      <c r="E262" s="55">
        <v>84</v>
      </c>
      <c r="F262" s="55">
        <v>0</v>
      </c>
      <c r="G262" s="57">
        <v>0</v>
      </c>
      <c r="H262" s="56">
        <v>99</v>
      </c>
      <c r="I262" s="55">
        <v>90</v>
      </c>
      <c r="J262" s="57">
        <v>0</v>
      </c>
      <c r="K262" s="58"/>
      <c r="L262" s="58">
        <v>4</v>
      </c>
      <c r="M262" s="58"/>
      <c r="N262" s="58">
        <v>1</v>
      </c>
      <c r="O262" s="58"/>
      <c r="P262" s="58"/>
      <c r="Q262" s="59"/>
      <c r="R262" s="58" t="s">
        <v>215</v>
      </c>
      <c r="S262" s="58"/>
      <c r="T262" s="58"/>
      <c r="U262" s="58"/>
      <c r="V262" s="58"/>
      <c r="W262" s="58"/>
      <c r="X262" s="58"/>
      <c r="Y262" s="59"/>
      <c r="Z262" s="59"/>
      <c r="AA262" s="59"/>
      <c r="AB262" s="59"/>
      <c r="AC262" s="60"/>
    </row>
    <row r="263" spans="1:29" x14ac:dyDescent="0.25">
      <c r="A263" s="23">
        <f>IF(Geotech!B260="","",Geotech!A260)</f>
        <v>723.29</v>
      </c>
      <c r="B263" s="23">
        <f>IF(Geotech!B260="","",Geotech!B260)</f>
        <v>726.34</v>
      </c>
      <c r="C263" s="53" t="str">
        <f ca="1">IF(A263="","",LOOKUP(MEDIAN(A263,B263),INDIRECT("Lithology!$A$4:$A$"&amp;COUNTA(Lithology!$C$4:$C$107)+3),INDIRECT("Lithology!$C$4:$C$"&amp;COUNTA(Lithology!$C$4:$C$107)+3)))</f>
        <v>QTZT</v>
      </c>
      <c r="D263" s="54">
        <v>14</v>
      </c>
      <c r="E263" s="55">
        <v>79</v>
      </c>
      <c r="F263" s="55">
        <v>1</v>
      </c>
      <c r="G263" s="57">
        <v>2</v>
      </c>
      <c r="H263" s="56">
        <v>94</v>
      </c>
      <c r="I263" s="55">
        <v>22</v>
      </c>
      <c r="J263" s="57">
        <v>0</v>
      </c>
      <c r="K263" s="58"/>
      <c r="L263" s="58">
        <v>4</v>
      </c>
      <c r="M263" s="58"/>
      <c r="N263" s="58">
        <v>1</v>
      </c>
      <c r="O263" s="58"/>
      <c r="P263" s="58"/>
      <c r="Q263" s="59"/>
      <c r="R263" s="58" t="s">
        <v>215</v>
      </c>
      <c r="S263" s="58"/>
      <c r="T263" s="58" t="s">
        <v>217</v>
      </c>
      <c r="U263" s="58"/>
      <c r="V263" s="58"/>
      <c r="W263" s="58"/>
      <c r="X263" s="58"/>
      <c r="Y263" s="59"/>
      <c r="Z263" s="59"/>
      <c r="AA263" s="59"/>
      <c r="AB263" s="59"/>
      <c r="AC263" s="60"/>
    </row>
    <row r="264" spans="1:29" x14ac:dyDescent="0.25">
      <c r="A264" s="23">
        <f>IF(Geotech!B261="","",Geotech!A261)</f>
        <v>726.34</v>
      </c>
      <c r="B264" s="23">
        <f>IF(Geotech!B261="","",Geotech!B261)</f>
        <v>728.47</v>
      </c>
      <c r="C264" s="53" t="str">
        <f ca="1">IF(A264="","",LOOKUP(MEDIAN(A264,B264),INDIRECT("Lithology!$A$4:$A$"&amp;COUNTA(Lithology!$C$4:$C$107)+3),INDIRECT("Lithology!$C$4:$C$"&amp;COUNTA(Lithology!$C$4:$C$107)+3)))</f>
        <v>QTZT</v>
      </c>
      <c r="D264" s="54">
        <v>6</v>
      </c>
      <c r="E264" s="55">
        <v>14</v>
      </c>
      <c r="F264" s="55">
        <v>1</v>
      </c>
      <c r="G264" s="57">
        <v>3</v>
      </c>
      <c r="H264" s="56">
        <v>47</v>
      </c>
      <c r="I264" s="55">
        <v>91</v>
      </c>
      <c r="J264" s="57">
        <v>0</v>
      </c>
      <c r="K264" s="58"/>
      <c r="L264" s="58">
        <v>4</v>
      </c>
      <c r="M264" s="58"/>
      <c r="N264" s="58">
        <v>1</v>
      </c>
      <c r="O264" s="58"/>
      <c r="P264" s="58"/>
      <c r="Q264" s="59"/>
      <c r="R264" s="58" t="s">
        <v>215</v>
      </c>
      <c r="S264" s="58"/>
      <c r="T264" s="58"/>
      <c r="U264" s="58"/>
      <c r="V264" s="58"/>
      <c r="W264" s="58"/>
      <c r="X264" s="58"/>
      <c r="Y264" s="59"/>
      <c r="Z264" s="59"/>
      <c r="AA264" s="59"/>
      <c r="AB264" s="59"/>
      <c r="AC264" s="60"/>
    </row>
    <row r="265" spans="1:29" x14ac:dyDescent="0.25">
      <c r="A265" s="23">
        <f>IF(Geotech!B262="","",Geotech!A262)</f>
        <v>728.47</v>
      </c>
      <c r="B265" s="23">
        <f>IF(Geotech!B262="","",Geotech!B262)</f>
        <v>731.52</v>
      </c>
      <c r="C265" s="53" t="str">
        <f ca="1">IF(A265="","",LOOKUP(MEDIAN(A265,B265),INDIRECT("Lithology!$A$4:$A$"&amp;COUNTA(Lithology!$C$4:$C$107)+3),INDIRECT("Lithology!$C$4:$C$"&amp;COUNTA(Lithology!$C$4:$C$107)+3)))</f>
        <v>QTZT</v>
      </c>
      <c r="D265" s="54">
        <v>8</v>
      </c>
      <c r="E265" s="55">
        <v>11</v>
      </c>
      <c r="F265" s="55">
        <v>0</v>
      </c>
      <c r="G265" s="57">
        <v>0</v>
      </c>
      <c r="H265" s="56">
        <v>212</v>
      </c>
      <c r="I265" s="55">
        <v>78</v>
      </c>
      <c r="J265" s="57">
        <v>0</v>
      </c>
      <c r="K265" s="58"/>
      <c r="L265" s="58">
        <v>4</v>
      </c>
      <c r="M265" s="58"/>
      <c r="N265" s="58">
        <v>1</v>
      </c>
      <c r="O265" s="58">
        <v>1</v>
      </c>
      <c r="P265" s="58"/>
      <c r="Q265" s="59">
        <v>1</v>
      </c>
      <c r="R265" s="58" t="s">
        <v>215</v>
      </c>
      <c r="S265" s="58"/>
      <c r="T265" s="58"/>
      <c r="U265" s="58"/>
      <c r="V265" s="58"/>
      <c r="W265" s="58"/>
      <c r="X265" s="58"/>
      <c r="Y265" s="59"/>
      <c r="Z265" s="59"/>
      <c r="AA265" s="59"/>
      <c r="AB265" s="59"/>
      <c r="AC265" s="60"/>
    </row>
    <row r="266" spans="1:29" x14ac:dyDescent="0.25">
      <c r="A266" s="23">
        <f>IF(Geotech!B263="","",Geotech!A263)</f>
        <v>731.52</v>
      </c>
      <c r="B266" s="23">
        <f>IF(Geotech!B263="","",Geotech!B263)</f>
        <v>734.57</v>
      </c>
      <c r="C266" s="53" t="str">
        <f ca="1">IF(A266="","",LOOKUP(MEDIAN(A266,B266),INDIRECT("Lithology!$A$4:$A$"&amp;COUNTA(Lithology!$C$4:$C$107)+3),INDIRECT("Lithology!$C$4:$C$"&amp;COUNTA(Lithology!$C$4:$C$107)+3)))</f>
        <v>QTZT</v>
      </c>
      <c r="D266" s="54">
        <v>22</v>
      </c>
      <c r="E266" s="55">
        <v>52</v>
      </c>
      <c r="F266" s="55">
        <v>0</v>
      </c>
      <c r="G266" s="57">
        <v>0</v>
      </c>
      <c r="H266" s="56">
        <v>193</v>
      </c>
      <c r="I266" s="55">
        <v>44</v>
      </c>
      <c r="J266" s="57">
        <v>0</v>
      </c>
      <c r="K266" s="58"/>
      <c r="L266" s="58">
        <v>4</v>
      </c>
      <c r="M266" s="58"/>
      <c r="N266" s="58">
        <v>1</v>
      </c>
      <c r="O266" s="58"/>
      <c r="P266" s="58"/>
      <c r="Q266" s="59"/>
      <c r="R266" s="58" t="s">
        <v>215</v>
      </c>
      <c r="S266" s="58"/>
      <c r="T266" s="58"/>
      <c r="U266" s="58"/>
      <c r="V266" s="58"/>
      <c r="W266" s="58"/>
      <c r="X266" s="58"/>
      <c r="Y266" s="59"/>
      <c r="Z266" s="59"/>
      <c r="AA266" s="59"/>
      <c r="AB266" s="59"/>
      <c r="AC266" s="60"/>
    </row>
    <row r="267" spans="1:29" x14ac:dyDescent="0.25">
      <c r="A267" s="23">
        <f>IF(Geotech!B264="","",Geotech!A264)</f>
        <v>734.57</v>
      </c>
      <c r="B267" s="23">
        <f>IF(Geotech!B264="","",Geotech!B264)</f>
        <v>737.62</v>
      </c>
      <c r="C267" s="53" t="str">
        <f ca="1">IF(A267="","",LOOKUP(MEDIAN(A267,B267),INDIRECT("Lithology!$A$4:$A$"&amp;COUNTA(Lithology!$C$4:$C$107)+3),INDIRECT("Lithology!$C$4:$C$"&amp;COUNTA(Lithology!$C$4:$C$107)+3)))</f>
        <v>QTZT</v>
      </c>
      <c r="D267" s="54">
        <v>17</v>
      </c>
      <c r="E267" s="55">
        <v>40</v>
      </c>
      <c r="F267" s="55">
        <v>1</v>
      </c>
      <c r="G267" s="57">
        <v>4</v>
      </c>
      <c r="H267" s="56">
        <v>119</v>
      </c>
      <c r="I267" s="55">
        <v>94</v>
      </c>
      <c r="J267" s="57">
        <v>0</v>
      </c>
      <c r="K267" s="58"/>
      <c r="L267" s="58">
        <v>5</v>
      </c>
      <c r="M267" s="58"/>
      <c r="N267" s="58">
        <v>1</v>
      </c>
      <c r="O267" s="58"/>
      <c r="P267" s="58"/>
      <c r="Q267" s="59"/>
      <c r="R267" s="58" t="s">
        <v>215</v>
      </c>
      <c r="S267" s="58"/>
      <c r="T267" s="58"/>
      <c r="U267" s="58"/>
      <c r="V267" s="58"/>
      <c r="W267" s="58"/>
      <c r="X267" s="58"/>
      <c r="Y267" s="59"/>
      <c r="Z267" s="59"/>
      <c r="AA267" s="59"/>
      <c r="AB267" s="59"/>
      <c r="AC267" s="60"/>
    </row>
    <row r="268" spans="1:29" x14ac:dyDescent="0.25">
      <c r="A268" s="23">
        <f>IF(Geotech!B265="","",Geotech!A265)</f>
        <v>737.62</v>
      </c>
      <c r="B268" s="23">
        <f>IF(Geotech!B265="","",Geotech!B265)</f>
        <v>739.14</v>
      </c>
      <c r="C268" s="53" t="str">
        <f ca="1">IF(A268="","",LOOKUP(MEDIAN(A268,B268),INDIRECT("Lithology!$A$4:$A$"&amp;COUNTA(Lithology!$C$4:$C$107)+3),INDIRECT("Lithology!$C$4:$C$"&amp;COUNTA(Lithology!$C$4:$C$107)+3)))</f>
        <v>QTZT</v>
      </c>
      <c r="D268" s="54">
        <v>5</v>
      </c>
      <c r="E268" s="55">
        <v>7</v>
      </c>
      <c r="F268" s="55">
        <v>0</v>
      </c>
      <c r="G268" s="57">
        <v>0</v>
      </c>
      <c r="H268" s="56">
        <v>54</v>
      </c>
      <c r="I268" s="55">
        <v>47</v>
      </c>
      <c r="J268" s="57">
        <v>0</v>
      </c>
      <c r="K268" s="58"/>
      <c r="L268" s="58">
        <v>5</v>
      </c>
      <c r="M268" s="58"/>
      <c r="N268" s="58">
        <v>1</v>
      </c>
      <c r="O268" s="58"/>
      <c r="P268" s="58"/>
      <c r="Q268" s="59"/>
      <c r="R268" s="58" t="s">
        <v>215</v>
      </c>
      <c r="S268" s="58"/>
      <c r="T268" s="58"/>
      <c r="U268" s="58"/>
      <c r="V268" s="58"/>
      <c r="W268" s="58"/>
      <c r="X268" s="58"/>
      <c r="Y268" s="59"/>
      <c r="Z268" s="59"/>
      <c r="AA268" s="59"/>
      <c r="AB268" s="59"/>
      <c r="AC268" s="60"/>
    </row>
    <row r="269" spans="1:29" x14ac:dyDescent="0.25">
      <c r="A269" s="23">
        <f>IF(Geotech!B266="","",Geotech!A266)</f>
        <v>739.14</v>
      </c>
      <c r="B269" s="23">
        <f>IF(Geotech!B266="","",Geotech!B266)</f>
        <v>742.19</v>
      </c>
      <c r="C269" s="53" t="str">
        <f ca="1">IF(A269="","",LOOKUP(MEDIAN(A269,B269),INDIRECT("Lithology!$A$4:$A$"&amp;COUNTA(Lithology!$C$4:$C$107)+3),INDIRECT("Lithology!$C$4:$C$"&amp;COUNTA(Lithology!$C$4:$C$107)+3)))</f>
        <v>GSCH</v>
      </c>
      <c r="D269" s="54">
        <v>14</v>
      </c>
      <c r="E269" s="55">
        <v>61</v>
      </c>
      <c r="F269" s="55">
        <v>2</v>
      </c>
      <c r="G269" s="57">
        <v>8</v>
      </c>
      <c r="H269" s="56">
        <v>68</v>
      </c>
      <c r="I269" s="55">
        <v>19</v>
      </c>
      <c r="J269" s="57">
        <v>0</v>
      </c>
      <c r="K269" s="58"/>
      <c r="L269" s="58">
        <v>3</v>
      </c>
      <c r="M269" s="58"/>
      <c r="N269" s="58">
        <v>1</v>
      </c>
      <c r="O269" s="58"/>
      <c r="P269" s="58"/>
      <c r="Q269" s="59">
        <v>2</v>
      </c>
      <c r="R269" s="58" t="s">
        <v>219</v>
      </c>
      <c r="S269" s="58"/>
      <c r="T269" s="58" t="s">
        <v>219</v>
      </c>
      <c r="U269" s="58"/>
      <c r="V269" s="58"/>
      <c r="W269" s="58"/>
      <c r="X269" s="58"/>
      <c r="Y269" s="59"/>
      <c r="Z269" s="59"/>
      <c r="AA269" s="59"/>
      <c r="AB269" s="59"/>
      <c r="AC269" s="60"/>
    </row>
    <row r="270" spans="1:29" x14ac:dyDescent="0.25">
      <c r="A270" s="23">
        <f>IF(Geotech!B267="","",Geotech!A267)</f>
        <v>742.19</v>
      </c>
      <c r="B270" s="23">
        <f>IF(Geotech!B267="","",Geotech!B267)</f>
        <v>745.24</v>
      </c>
      <c r="C270" s="53" t="str">
        <f ca="1">IF(A270="","",LOOKUP(MEDIAN(A270,B270),INDIRECT("Lithology!$A$4:$A$"&amp;COUNTA(Lithology!$C$4:$C$107)+3),INDIRECT("Lithology!$C$4:$C$"&amp;COUNTA(Lithology!$C$4:$C$107)+3)))</f>
        <v>QTZT</v>
      </c>
      <c r="D270" s="54">
        <v>12</v>
      </c>
      <c r="E270" s="55">
        <v>14</v>
      </c>
      <c r="F270" s="55">
        <v>0</v>
      </c>
      <c r="G270" s="57">
        <v>0</v>
      </c>
      <c r="H270" s="56">
        <v>60</v>
      </c>
      <c r="I270" s="55">
        <v>19</v>
      </c>
      <c r="J270" s="57">
        <v>0</v>
      </c>
      <c r="K270" s="58"/>
      <c r="L270" s="58">
        <v>3</v>
      </c>
      <c r="M270" s="58"/>
      <c r="N270" s="58">
        <v>2</v>
      </c>
      <c r="O270" s="58"/>
      <c r="P270" s="58"/>
      <c r="Q270" s="59">
        <v>1</v>
      </c>
      <c r="R270" s="58" t="s">
        <v>219</v>
      </c>
      <c r="S270" s="58"/>
      <c r="T270" s="58"/>
      <c r="U270" s="58"/>
      <c r="V270" s="58"/>
      <c r="W270" s="58"/>
      <c r="X270" s="58"/>
      <c r="Y270" s="59"/>
      <c r="Z270" s="59"/>
      <c r="AA270" s="59"/>
      <c r="AB270" s="59"/>
      <c r="AC270" s="60"/>
    </row>
    <row r="271" spans="1:29" x14ac:dyDescent="0.25">
      <c r="A271" s="23">
        <f>IF(Geotech!B268="","",Geotech!A268)</f>
        <v>745.24</v>
      </c>
      <c r="B271" s="23">
        <f>IF(Geotech!B268="","",Geotech!B268)</f>
        <v>748.28</v>
      </c>
      <c r="C271" s="53" t="str">
        <f ca="1">IF(A271="","",LOOKUP(MEDIAN(A271,B271),INDIRECT("Lithology!$A$4:$A$"&amp;COUNTA(Lithology!$C$4:$C$107)+3),INDIRECT("Lithology!$C$4:$C$"&amp;COUNTA(Lithology!$C$4:$C$107)+3)))</f>
        <v>QTZT</v>
      </c>
      <c r="D271" s="54">
        <v>5</v>
      </c>
      <c r="E271" s="55">
        <v>8</v>
      </c>
      <c r="F271" s="55">
        <v>2</v>
      </c>
      <c r="G271" s="57">
        <v>5</v>
      </c>
      <c r="H271" s="56">
        <v>13</v>
      </c>
      <c r="I271" s="55">
        <v>24</v>
      </c>
      <c r="J271" s="57">
        <v>0</v>
      </c>
      <c r="K271" s="58"/>
      <c r="L271" s="58">
        <v>4</v>
      </c>
      <c r="M271" s="58"/>
      <c r="N271" s="58">
        <v>1</v>
      </c>
      <c r="O271" s="58"/>
      <c r="P271" s="58"/>
      <c r="Q271" s="59"/>
      <c r="R271" s="58" t="s">
        <v>219</v>
      </c>
      <c r="S271" s="58"/>
      <c r="T271" s="58"/>
      <c r="U271" s="58"/>
      <c r="V271" s="58"/>
      <c r="W271" s="58"/>
      <c r="X271" s="58"/>
      <c r="Y271" s="59"/>
      <c r="Z271" s="59"/>
      <c r="AA271" s="59"/>
      <c r="AB271" s="59"/>
      <c r="AC271" s="60"/>
    </row>
    <row r="272" spans="1:29" x14ac:dyDescent="0.25">
      <c r="A272" s="23">
        <f>IF(Geotech!B269="","",Geotech!A269)</f>
        <v>748.28</v>
      </c>
      <c r="B272" s="23">
        <f>IF(Geotech!B269="","",Geotech!B269)</f>
        <v>751.33</v>
      </c>
      <c r="C272" s="53" t="str">
        <f ca="1">IF(A272="","",LOOKUP(MEDIAN(A272,B272),INDIRECT("Lithology!$A$4:$A$"&amp;COUNTA(Lithology!$C$4:$C$107)+3),INDIRECT("Lithology!$C$4:$C$"&amp;COUNTA(Lithology!$C$4:$C$107)+3)))</f>
        <v>MQST</v>
      </c>
      <c r="D272" s="54">
        <v>11</v>
      </c>
      <c r="E272" s="55">
        <v>34</v>
      </c>
      <c r="F272" s="55">
        <v>1</v>
      </c>
      <c r="G272" s="57">
        <v>1.5</v>
      </c>
      <c r="H272" s="56">
        <v>75</v>
      </c>
      <c r="I272" s="55">
        <v>41</v>
      </c>
      <c r="J272" s="57">
        <v>7</v>
      </c>
      <c r="K272" s="58"/>
      <c r="L272" s="58">
        <v>4</v>
      </c>
      <c r="M272" s="58"/>
      <c r="N272" s="58">
        <v>1</v>
      </c>
      <c r="O272" s="58">
        <v>1</v>
      </c>
      <c r="P272" s="58"/>
      <c r="Q272" s="59"/>
      <c r="R272" s="58" t="s">
        <v>215</v>
      </c>
      <c r="S272" s="58"/>
      <c r="T272" s="58"/>
      <c r="U272" s="58"/>
      <c r="V272" s="58"/>
      <c r="W272" s="58"/>
      <c r="X272" s="58"/>
      <c r="Y272" s="59"/>
      <c r="Z272" s="59"/>
      <c r="AA272" s="59"/>
      <c r="AB272" s="59"/>
      <c r="AC272" s="60"/>
    </row>
    <row r="273" spans="1:29" x14ac:dyDescent="0.25">
      <c r="A273" s="23">
        <f>IF(Geotech!B270="","",Geotech!A270)</f>
        <v>751.33</v>
      </c>
      <c r="B273" s="23">
        <f>IF(Geotech!B270="","",Geotech!B270)</f>
        <v>754.38</v>
      </c>
      <c r="C273" s="53" t="str">
        <f ca="1">IF(A273="","",LOOKUP(MEDIAN(A273,B273),INDIRECT("Lithology!$A$4:$A$"&amp;COUNTA(Lithology!$C$4:$C$107)+3),INDIRECT("Lithology!$C$4:$C$"&amp;COUNTA(Lithology!$C$4:$C$107)+3)))</f>
        <v>QTZT</v>
      </c>
      <c r="D273" s="54">
        <v>8</v>
      </c>
      <c r="E273" s="55">
        <v>22</v>
      </c>
      <c r="F273" s="55">
        <v>3</v>
      </c>
      <c r="G273" s="57">
        <v>13</v>
      </c>
      <c r="H273" s="56">
        <v>116</v>
      </c>
      <c r="I273" s="55">
        <v>50</v>
      </c>
      <c r="J273" s="57">
        <v>5</v>
      </c>
      <c r="K273" s="58"/>
      <c r="L273" s="58">
        <v>5</v>
      </c>
      <c r="M273" s="58"/>
      <c r="N273" s="58">
        <v>2</v>
      </c>
      <c r="O273" s="58">
        <v>1</v>
      </c>
      <c r="P273" s="58"/>
      <c r="Q273" s="59"/>
      <c r="R273" s="58" t="s">
        <v>219</v>
      </c>
      <c r="S273" s="58"/>
      <c r="T273" s="58"/>
      <c r="U273" s="58"/>
      <c r="V273" s="58"/>
      <c r="W273" s="58"/>
      <c r="X273" s="58"/>
      <c r="Y273" s="59"/>
      <c r="Z273" s="59"/>
      <c r="AA273" s="59"/>
      <c r="AB273" s="59"/>
      <c r="AC273" s="60"/>
    </row>
    <row r="274" spans="1:29" x14ac:dyDescent="0.25">
      <c r="A274" s="23">
        <f>IF(Geotech!B271="","",Geotech!A271)</f>
        <v>754.38</v>
      </c>
      <c r="B274" s="23">
        <f>IF(Geotech!B271="","",Geotech!B271)</f>
        <v>757.43</v>
      </c>
      <c r="C274" s="53" t="str">
        <f ca="1">IF(A274="","",LOOKUP(MEDIAN(A274,B274),INDIRECT("Lithology!$A$4:$A$"&amp;COUNTA(Lithology!$C$4:$C$107)+3),INDIRECT("Lithology!$C$4:$C$"&amp;COUNTA(Lithology!$C$4:$C$107)+3)))</f>
        <v>QTZT</v>
      </c>
      <c r="D274" s="54">
        <v>25</v>
      </c>
      <c r="E274" s="55">
        <v>126</v>
      </c>
      <c r="F274" s="55">
        <v>1</v>
      </c>
      <c r="G274" s="57">
        <v>1</v>
      </c>
      <c r="H274" s="56">
        <v>30</v>
      </c>
      <c r="I274" s="55">
        <v>9</v>
      </c>
      <c r="J274" s="57">
        <v>0</v>
      </c>
      <c r="K274" s="58"/>
      <c r="L274" s="58">
        <v>5</v>
      </c>
      <c r="M274" s="58"/>
      <c r="N274" s="58"/>
      <c r="O274" s="58"/>
      <c r="P274" s="58"/>
      <c r="Q274" s="59"/>
      <c r="R274" s="58" t="s">
        <v>215</v>
      </c>
      <c r="S274" s="58"/>
      <c r="T274" s="58"/>
      <c r="U274" s="58"/>
      <c r="V274" s="58"/>
      <c r="W274" s="58"/>
      <c r="X274" s="58"/>
      <c r="Y274" s="59"/>
      <c r="Z274" s="59"/>
      <c r="AA274" s="59"/>
      <c r="AB274" s="59"/>
      <c r="AC274" s="60"/>
    </row>
    <row r="275" spans="1:29" x14ac:dyDescent="0.25">
      <c r="A275" s="23">
        <f>IF(Geotech!B272="","",Geotech!A272)</f>
        <v>757.43</v>
      </c>
      <c r="B275" s="23">
        <f>IF(Geotech!B272="","",Geotech!B272)</f>
        <v>760.48</v>
      </c>
      <c r="C275" s="53" t="str">
        <f ca="1">IF(A275="","",LOOKUP(MEDIAN(A275,B275),INDIRECT("Lithology!$A$4:$A$"&amp;COUNTA(Lithology!$C$4:$C$107)+3),INDIRECT("Lithology!$C$4:$C$"&amp;COUNTA(Lithology!$C$4:$C$107)+3)))</f>
        <v>QTZT</v>
      </c>
      <c r="D275" s="54">
        <v>26</v>
      </c>
      <c r="E275" s="55">
        <v>99</v>
      </c>
      <c r="F275" s="55">
        <v>1</v>
      </c>
      <c r="G275" s="57">
        <v>8</v>
      </c>
      <c r="H275" s="56">
        <v>66</v>
      </c>
      <c r="I275" s="55">
        <v>21</v>
      </c>
      <c r="J275" s="57">
        <v>0</v>
      </c>
      <c r="K275" s="58"/>
      <c r="L275" s="58">
        <v>5</v>
      </c>
      <c r="M275" s="58"/>
      <c r="N275" s="58"/>
      <c r="O275" s="58"/>
      <c r="P275" s="58"/>
      <c r="Q275" s="59">
        <v>2</v>
      </c>
      <c r="R275" s="58" t="s">
        <v>215</v>
      </c>
      <c r="S275" s="58"/>
      <c r="T275" s="58"/>
      <c r="U275" s="58"/>
      <c r="V275" s="58"/>
      <c r="W275" s="58"/>
      <c r="X275" s="58"/>
      <c r="Y275" s="59"/>
      <c r="Z275" s="59"/>
      <c r="AA275" s="59"/>
      <c r="AB275" s="59"/>
      <c r="AC275" s="60"/>
    </row>
    <row r="276" spans="1:29" x14ac:dyDescent="0.25">
      <c r="A276" s="23">
        <f>IF(Geotech!B273="","",Geotech!A273)</f>
        <v>760.48</v>
      </c>
      <c r="B276" s="23">
        <f>IF(Geotech!B273="","",Geotech!B273)</f>
        <v>763.52</v>
      </c>
      <c r="C276" s="53" t="str">
        <f ca="1">IF(A276="","",LOOKUP(MEDIAN(A276,B276),INDIRECT("Lithology!$A$4:$A$"&amp;COUNTA(Lithology!$C$4:$C$107)+3),INDIRECT("Lithology!$C$4:$C$"&amp;COUNTA(Lithology!$C$4:$C$107)+3)))</f>
        <v>MQST</v>
      </c>
      <c r="D276" s="54">
        <v>19</v>
      </c>
      <c r="E276" s="55">
        <v>37</v>
      </c>
      <c r="F276" s="55">
        <v>1</v>
      </c>
      <c r="G276" s="57">
        <v>1</v>
      </c>
      <c r="H276" s="56">
        <v>88</v>
      </c>
      <c r="I276" s="55">
        <v>166</v>
      </c>
      <c r="J276" s="57">
        <v>17</v>
      </c>
      <c r="K276" s="58"/>
      <c r="L276" s="58">
        <v>4</v>
      </c>
      <c r="M276" s="58"/>
      <c r="N276" s="58">
        <v>1</v>
      </c>
      <c r="O276" s="58">
        <v>1</v>
      </c>
      <c r="P276" s="58"/>
      <c r="Q276" s="59"/>
      <c r="R276" s="58" t="s">
        <v>215</v>
      </c>
      <c r="S276" s="58"/>
      <c r="T276" s="58"/>
      <c r="U276" s="58"/>
      <c r="V276" s="58"/>
      <c r="W276" s="58"/>
      <c r="X276" s="58"/>
      <c r="Y276" s="59"/>
      <c r="Z276" s="59"/>
      <c r="AA276" s="59"/>
      <c r="AB276" s="59"/>
      <c r="AC276" s="60"/>
    </row>
    <row r="277" spans="1:29" x14ac:dyDescent="0.25">
      <c r="A277" s="23">
        <f>IF(Geotech!B274="","",Geotech!A274)</f>
        <v>763.52</v>
      </c>
      <c r="B277" s="23">
        <f>IF(Geotech!B274="","",Geotech!B274)</f>
        <v>766.57</v>
      </c>
      <c r="C277" s="53" t="str">
        <f ca="1">IF(A277="","",LOOKUP(MEDIAN(A277,B277),INDIRECT("Lithology!$A$4:$A$"&amp;COUNTA(Lithology!$C$4:$C$107)+3),INDIRECT("Lithology!$C$4:$C$"&amp;COUNTA(Lithology!$C$4:$C$107)+3)))</f>
        <v>MQST</v>
      </c>
      <c r="D277" s="54">
        <v>23</v>
      </c>
      <c r="E277" s="55">
        <v>65</v>
      </c>
      <c r="F277" s="55">
        <v>1</v>
      </c>
      <c r="G277" s="57">
        <v>1.5</v>
      </c>
      <c r="H277" s="56">
        <v>116</v>
      </c>
      <c r="I277" s="55">
        <v>17</v>
      </c>
      <c r="J277" s="57">
        <v>12</v>
      </c>
      <c r="K277" s="58"/>
      <c r="L277" s="58">
        <v>5</v>
      </c>
      <c r="M277" s="58"/>
      <c r="N277" s="58">
        <v>1</v>
      </c>
      <c r="O277" s="58">
        <v>1</v>
      </c>
      <c r="P277" s="58"/>
      <c r="Q277" s="59"/>
      <c r="R277" s="58" t="s">
        <v>215</v>
      </c>
      <c r="S277" s="58"/>
      <c r="T277" s="58"/>
      <c r="U277" s="58"/>
      <c r="V277" s="58"/>
      <c r="W277" s="58"/>
      <c r="X277" s="58"/>
      <c r="Y277" s="59"/>
      <c r="Z277" s="59"/>
      <c r="AA277" s="59"/>
      <c r="AB277" s="59"/>
      <c r="AC277" s="60"/>
    </row>
    <row r="278" spans="1:29" x14ac:dyDescent="0.25">
      <c r="A278" s="23">
        <f>IF(Geotech!B275="","",Geotech!A275)</f>
        <v>766.57</v>
      </c>
      <c r="B278" s="23">
        <f>IF(Geotech!B275="","",Geotech!B275)</f>
        <v>769.62</v>
      </c>
      <c r="C278" s="53" t="str">
        <f ca="1">IF(A278="","",LOOKUP(MEDIAN(A278,B278),INDIRECT("Lithology!$A$4:$A$"&amp;COUNTA(Lithology!$C$4:$C$107)+3),INDIRECT("Lithology!$C$4:$C$"&amp;COUNTA(Lithology!$C$4:$C$107)+3)))</f>
        <v>QTZT</v>
      </c>
      <c r="D278" s="54">
        <v>7</v>
      </c>
      <c r="E278" s="55">
        <v>52</v>
      </c>
      <c r="F278" s="55">
        <v>4</v>
      </c>
      <c r="G278" s="57">
        <v>36</v>
      </c>
      <c r="H278" s="56">
        <v>81</v>
      </c>
      <c r="I278" s="55">
        <v>53</v>
      </c>
      <c r="J278" s="57">
        <v>12</v>
      </c>
      <c r="K278" s="58"/>
      <c r="L278" s="58">
        <v>4</v>
      </c>
      <c r="M278" s="58"/>
      <c r="N278" s="58">
        <v>1</v>
      </c>
      <c r="O278" s="58"/>
      <c r="P278" s="58"/>
      <c r="Q278" s="59"/>
      <c r="R278" s="58" t="s">
        <v>221</v>
      </c>
      <c r="S278" s="58"/>
      <c r="T278" s="58"/>
      <c r="U278" s="58"/>
      <c r="V278" s="58"/>
      <c r="W278" s="58"/>
      <c r="X278" s="58"/>
      <c r="Y278" s="59"/>
      <c r="Z278" s="59"/>
      <c r="AA278" s="59"/>
      <c r="AB278" s="59"/>
      <c r="AC278" s="60"/>
    </row>
    <row r="279" spans="1:29" x14ac:dyDescent="0.25">
      <c r="A279" s="23">
        <f>IF(Geotech!B276="","",Geotech!A276)</f>
        <v>769.62</v>
      </c>
      <c r="B279" s="23">
        <f>IF(Geotech!B276="","",Geotech!B276)</f>
        <v>772.67</v>
      </c>
      <c r="C279" s="53" t="str">
        <f ca="1">IF(A279="","",LOOKUP(MEDIAN(A279,B279),INDIRECT("Lithology!$A$4:$A$"&amp;COUNTA(Lithology!$C$4:$C$107)+3),INDIRECT("Lithology!$C$4:$C$"&amp;COUNTA(Lithology!$C$4:$C$107)+3)))</f>
        <v>QTZT</v>
      </c>
      <c r="D279" s="54">
        <v>6</v>
      </c>
      <c r="E279" s="55">
        <v>13</v>
      </c>
      <c r="F279" s="55">
        <v>0</v>
      </c>
      <c r="G279" s="57">
        <v>0</v>
      </c>
      <c r="H279" s="56">
        <v>124</v>
      </c>
      <c r="I279" s="55">
        <v>30</v>
      </c>
      <c r="J279" s="57">
        <v>4</v>
      </c>
      <c r="K279" s="58"/>
      <c r="L279" s="58">
        <v>5</v>
      </c>
      <c r="M279" s="58"/>
      <c r="N279" s="58">
        <v>1</v>
      </c>
      <c r="O279" s="58">
        <v>1</v>
      </c>
      <c r="P279" s="58"/>
      <c r="Q279" s="59"/>
      <c r="R279" s="58" t="s">
        <v>219</v>
      </c>
      <c r="S279" s="58"/>
      <c r="T279" s="58"/>
      <c r="U279" s="58"/>
      <c r="V279" s="58"/>
      <c r="W279" s="58"/>
      <c r="X279" s="58"/>
      <c r="Y279" s="59"/>
      <c r="Z279" s="59"/>
      <c r="AA279" s="59"/>
      <c r="AB279" s="59"/>
      <c r="AC279" s="60"/>
    </row>
    <row r="280" spans="1:29" x14ac:dyDescent="0.25">
      <c r="A280" s="23">
        <f>IF(Geotech!B277="","",Geotech!A277)</f>
        <v>772.67</v>
      </c>
      <c r="B280" s="23">
        <f>IF(Geotech!B277="","",Geotech!B277)</f>
        <v>775.72</v>
      </c>
      <c r="C280" s="53" t="str">
        <f ca="1">IF(A280="","",LOOKUP(MEDIAN(A280,B280),INDIRECT("Lithology!$A$4:$A$"&amp;COUNTA(Lithology!$C$4:$C$107)+3),INDIRECT("Lithology!$C$4:$C$"&amp;COUNTA(Lithology!$C$4:$C$107)+3)))</f>
        <v>QTZT</v>
      </c>
      <c r="D280" s="54">
        <v>10</v>
      </c>
      <c r="E280" s="55">
        <v>33</v>
      </c>
      <c r="F280" s="55">
        <v>0</v>
      </c>
      <c r="G280" s="57">
        <v>0</v>
      </c>
      <c r="H280" s="56">
        <v>113</v>
      </c>
      <c r="I280" s="55">
        <v>53</v>
      </c>
      <c r="J280" s="57">
        <v>0</v>
      </c>
      <c r="K280" s="58"/>
      <c r="L280" s="58">
        <v>4</v>
      </c>
      <c r="M280" s="58"/>
      <c r="N280" s="58">
        <v>1</v>
      </c>
      <c r="O280" s="58"/>
      <c r="P280" s="58"/>
      <c r="Q280" s="59"/>
      <c r="R280" s="58" t="s">
        <v>215</v>
      </c>
      <c r="S280" s="58"/>
      <c r="T280" s="58"/>
      <c r="U280" s="58"/>
      <c r="V280" s="58"/>
      <c r="W280" s="58"/>
      <c r="X280" s="58"/>
      <c r="Y280" s="59"/>
      <c r="Z280" s="59"/>
      <c r="AA280" s="59"/>
      <c r="AB280" s="59"/>
      <c r="AC280" s="60"/>
    </row>
    <row r="281" spans="1:29" x14ac:dyDescent="0.25">
      <c r="A281" s="23">
        <f>IF(Geotech!B278="","",Geotech!A278)</f>
        <v>775.72</v>
      </c>
      <c r="B281" s="23">
        <f>IF(Geotech!B278="","",Geotech!B278)</f>
        <v>778.76</v>
      </c>
      <c r="C281" s="53" t="str">
        <f ca="1">IF(A281="","",LOOKUP(MEDIAN(A281,B281),INDIRECT("Lithology!$A$4:$A$"&amp;COUNTA(Lithology!$C$4:$C$107)+3),INDIRECT("Lithology!$C$4:$C$"&amp;COUNTA(Lithology!$C$4:$C$107)+3)))</f>
        <v>QTZT</v>
      </c>
      <c r="D281" s="54">
        <v>12</v>
      </c>
      <c r="E281" s="55">
        <v>40</v>
      </c>
      <c r="F281" s="55">
        <v>6</v>
      </c>
      <c r="G281" s="57">
        <v>29</v>
      </c>
      <c r="H281" s="56">
        <v>101</v>
      </c>
      <c r="I281" s="55">
        <v>113</v>
      </c>
      <c r="J281" s="57">
        <v>4.5</v>
      </c>
      <c r="K281" s="58"/>
      <c r="L281" s="58">
        <v>4</v>
      </c>
      <c r="M281" s="58"/>
      <c r="N281" s="58">
        <v>1</v>
      </c>
      <c r="O281" s="58"/>
      <c r="P281" s="58"/>
      <c r="Q281" s="59">
        <v>1</v>
      </c>
      <c r="R281" s="58" t="s">
        <v>215</v>
      </c>
      <c r="S281" s="58"/>
      <c r="T281" s="58" t="s">
        <v>220</v>
      </c>
      <c r="U281" s="58"/>
      <c r="V281" s="58"/>
      <c r="W281" s="58"/>
      <c r="X281" s="58"/>
      <c r="Y281" s="59"/>
      <c r="Z281" s="59"/>
      <c r="AA281" s="59"/>
      <c r="AB281" s="59"/>
      <c r="AC281" s="60"/>
    </row>
    <row r="282" spans="1:29" x14ac:dyDescent="0.25">
      <c r="A282" s="23">
        <f>IF(Geotech!B279="","",Geotech!A279)</f>
        <v>778.76</v>
      </c>
      <c r="B282" s="23">
        <f>IF(Geotech!B279="","",Geotech!B279)</f>
        <v>781.81</v>
      </c>
      <c r="C282" s="53" t="str">
        <f ca="1">IF(A282="","",LOOKUP(MEDIAN(A282,B282),INDIRECT("Lithology!$A$4:$A$"&amp;COUNTA(Lithology!$C$4:$C$107)+3),INDIRECT("Lithology!$C$4:$C$"&amp;COUNTA(Lithology!$C$4:$C$107)+3)))</f>
        <v>QTZT</v>
      </c>
      <c r="D282" s="54">
        <v>13</v>
      </c>
      <c r="E282" s="55">
        <v>23</v>
      </c>
      <c r="F282" s="55">
        <v>0</v>
      </c>
      <c r="G282" s="57">
        <v>0</v>
      </c>
      <c r="H282" s="56">
        <v>215</v>
      </c>
      <c r="I282" s="55">
        <v>74</v>
      </c>
      <c r="J282" s="57">
        <v>4</v>
      </c>
      <c r="K282" s="58"/>
      <c r="L282" s="58">
        <v>4</v>
      </c>
      <c r="M282" s="58"/>
      <c r="N282" s="58">
        <v>1</v>
      </c>
      <c r="O282" s="58"/>
      <c r="P282" s="58"/>
      <c r="Q282" s="59">
        <v>3</v>
      </c>
      <c r="R282" s="58" t="s">
        <v>215</v>
      </c>
      <c r="S282" s="58"/>
      <c r="T282" s="58"/>
      <c r="U282" s="58"/>
      <c r="V282" s="58"/>
      <c r="W282" s="58"/>
      <c r="X282" s="58"/>
      <c r="Y282" s="59"/>
      <c r="Z282" s="59"/>
      <c r="AA282" s="59" t="s">
        <v>192</v>
      </c>
      <c r="AB282" s="59"/>
      <c r="AC282" s="60"/>
    </row>
    <row r="283" spans="1:29" x14ac:dyDescent="0.25">
      <c r="A283" s="23">
        <f>IF(Geotech!B280="","",Geotech!A280)</f>
        <v>781.81</v>
      </c>
      <c r="B283" s="23">
        <f>IF(Geotech!B280="","",Geotech!B280)</f>
        <v>784.86</v>
      </c>
      <c r="C283" s="53" t="str">
        <f ca="1">IF(A283="","",LOOKUP(MEDIAN(A283,B283),INDIRECT("Lithology!$A$4:$A$"&amp;COUNTA(Lithology!$C$4:$C$107)+3),INDIRECT("Lithology!$C$4:$C$"&amp;COUNTA(Lithology!$C$4:$C$107)+3)))</f>
        <v>QTZT</v>
      </c>
      <c r="D283" s="54">
        <v>9</v>
      </c>
      <c r="E283" s="55">
        <v>32</v>
      </c>
      <c r="F283" s="55">
        <v>0</v>
      </c>
      <c r="G283" s="57">
        <v>0</v>
      </c>
      <c r="H283" s="56">
        <v>88</v>
      </c>
      <c r="I283" s="55">
        <v>151</v>
      </c>
      <c r="J283" s="57">
        <v>19</v>
      </c>
      <c r="K283" s="58"/>
      <c r="L283" s="58">
        <v>4</v>
      </c>
      <c r="M283" s="58"/>
      <c r="N283" s="58">
        <v>2</v>
      </c>
      <c r="O283" s="58"/>
      <c r="P283" s="58"/>
      <c r="Q283" s="59">
        <v>1</v>
      </c>
      <c r="R283" s="58" t="s">
        <v>215</v>
      </c>
      <c r="S283" s="58"/>
      <c r="T283" s="58"/>
      <c r="U283" s="58"/>
      <c r="V283" s="58"/>
      <c r="W283" s="58"/>
      <c r="X283" s="58"/>
      <c r="Y283" s="59"/>
      <c r="Z283" s="59"/>
      <c r="AA283" s="59"/>
      <c r="AB283" s="59"/>
      <c r="AC283" s="60"/>
    </row>
    <row r="284" spans="1:29" x14ac:dyDescent="0.25">
      <c r="A284" s="23">
        <f>IF(Geotech!B281="","",Geotech!A281)</f>
        <v>784.86</v>
      </c>
      <c r="B284" s="23">
        <f>IF(Geotech!B281="","",Geotech!B281)</f>
        <v>787.91</v>
      </c>
      <c r="C284" s="53" t="str">
        <f ca="1">IF(A284="","",LOOKUP(MEDIAN(A284,B284),INDIRECT("Lithology!$A$4:$A$"&amp;COUNTA(Lithology!$C$4:$C$107)+3),INDIRECT("Lithology!$C$4:$C$"&amp;COUNTA(Lithology!$C$4:$C$107)+3)))</f>
        <v>QTZT</v>
      </c>
      <c r="D284" s="54">
        <v>8</v>
      </c>
      <c r="E284" s="55">
        <v>15</v>
      </c>
      <c r="F284" s="55">
        <v>1</v>
      </c>
      <c r="G284" s="57">
        <v>1</v>
      </c>
      <c r="H284" s="56">
        <v>78</v>
      </c>
      <c r="I284" s="55">
        <v>151</v>
      </c>
      <c r="J284" s="57">
        <v>7</v>
      </c>
      <c r="K284" s="58"/>
      <c r="L284" s="58">
        <v>3</v>
      </c>
      <c r="M284" s="58"/>
      <c r="N284" s="58">
        <v>1</v>
      </c>
      <c r="O284" s="58"/>
      <c r="P284" s="58"/>
      <c r="Q284" s="59">
        <v>3</v>
      </c>
      <c r="R284" s="58" t="s">
        <v>215</v>
      </c>
      <c r="S284" s="58"/>
      <c r="T284" s="58"/>
      <c r="U284" s="58"/>
      <c r="V284" s="58"/>
      <c r="W284" s="58"/>
      <c r="X284" s="58"/>
      <c r="Y284" s="59"/>
      <c r="Z284" s="59"/>
      <c r="AA284" s="59"/>
      <c r="AB284" s="59"/>
      <c r="AC284" s="60"/>
    </row>
    <row r="285" spans="1:29" x14ac:dyDescent="0.25">
      <c r="A285" s="23">
        <f>IF(Geotech!B282="","",Geotech!A282)</f>
        <v>787.91</v>
      </c>
      <c r="B285" s="23">
        <f>IF(Geotech!B282="","",Geotech!B282)</f>
        <v>790.96</v>
      </c>
      <c r="C285" s="53" t="str">
        <f ca="1">IF(A285="","",LOOKUP(MEDIAN(A285,B285),INDIRECT("Lithology!$A$4:$A$"&amp;COUNTA(Lithology!$C$4:$C$107)+3),INDIRECT("Lithology!$C$4:$C$"&amp;COUNTA(Lithology!$C$4:$C$107)+3)))</f>
        <v>QTZT</v>
      </c>
      <c r="D285" s="54">
        <v>5</v>
      </c>
      <c r="E285" s="55">
        <v>9</v>
      </c>
      <c r="F285" s="55">
        <v>1</v>
      </c>
      <c r="G285" s="57">
        <v>1</v>
      </c>
      <c r="H285" s="56">
        <v>90</v>
      </c>
      <c r="I285" s="55">
        <v>58</v>
      </c>
      <c r="J285" s="57">
        <v>0</v>
      </c>
      <c r="K285" s="58"/>
      <c r="L285" s="58">
        <v>4</v>
      </c>
      <c r="M285" s="58"/>
      <c r="N285" s="58">
        <v>1</v>
      </c>
      <c r="O285" s="58"/>
      <c r="P285" s="58"/>
      <c r="Q285" s="59">
        <v>3</v>
      </c>
      <c r="R285" s="58" t="s">
        <v>221</v>
      </c>
      <c r="S285" s="58"/>
      <c r="T285" s="58"/>
      <c r="U285" s="58"/>
      <c r="V285" s="58"/>
      <c r="W285" s="58"/>
      <c r="X285" s="58"/>
      <c r="Y285" s="59"/>
      <c r="Z285" s="59"/>
      <c r="AA285" s="59"/>
      <c r="AB285" s="59"/>
      <c r="AC285" s="60"/>
    </row>
    <row r="286" spans="1:29" x14ac:dyDescent="0.25">
      <c r="A286" s="23">
        <f>IF(Geotech!B283="","",Geotech!A283)</f>
        <v>790.96</v>
      </c>
      <c r="B286" s="23">
        <f>IF(Geotech!B283="","",Geotech!B283)</f>
        <v>794</v>
      </c>
      <c r="C286" s="53" t="str">
        <f ca="1">IF(A286="","",LOOKUP(MEDIAN(A286,B286),INDIRECT("Lithology!$A$4:$A$"&amp;COUNTA(Lithology!$C$4:$C$107)+3),INDIRECT("Lithology!$C$4:$C$"&amp;COUNTA(Lithology!$C$4:$C$107)+3)))</f>
        <v>QTZT</v>
      </c>
      <c r="D286" s="54">
        <v>15</v>
      </c>
      <c r="E286" s="55">
        <v>35</v>
      </c>
      <c r="F286" s="55">
        <v>4</v>
      </c>
      <c r="G286" s="57">
        <v>8</v>
      </c>
      <c r="H286" s="56">
        <v>107</v>
      </c>
      <c r="I286" s="55">
        <v>146</v>
      </c>
      <c r="J286" s="57">
        <v>0</v>
      </c>
      <c r="K286" s="58"/>
      <c r="L286" s="58">
        <v>4</v>
      </c>
      <c r="M286" s="58"/>
      <c r="N286" s="58">
        <v>1</v>
      </c>
      <c r="O286" s="58"/>
      <c r="P286" s="58"/>
      <c r="Q286" s="59">
        <v>2</v>
      </c>
      <c r="R286" s="58" t="s">
        <v>221</v>
      </c>
      <c r="S286" s="58"/>
      <c r="T286" s="58"/>
      <c r="U286" s="58"/>
      <c r="V286" s="58"/>
      <c r="W286" s="58"/>
      <c r="X286" s="58"/>
      <c r="Y286" s="59"/>
      <c r="Z286" s="59"/>
      <c r="AA286" s="59"/>
      <c r="AB286" s="59"/>
      <c r="AC286" s="60"/>
    </row>
    <row r="287" spans="1:29" x14ac:dyDescent="0.25">
      <c r="A287" s="23">
        <f>IF(Geotech!B284="","",Geotech!A284)</f>
        <v>794</v>
      </c>
      <c r="B287" s="23">
        <f>IF(Geotech!B284="","",Geotech!B284)</f>
        <v>797.05</v>
      </c>
      <c r="C287" s="53" t="str">
        <f ca="1">IF(A287="","",LOOKUP(MEDIAN(A287,B287),INDIRECT("Lithology!$A$4:$A$"&amp;COUNTA(Lithology!$C$4:$C$107)+3),INDIRECT("Lithology!$C$4:$C$"&amp;COUNTA(Lithology!$C$4:$C$107)+3)))</f>
        <v>QTZT</v>
      </c>
      <c r="D287" s="54">
        <v>10</v>
      </c>
      <c r="E287" s="55">
        <v>30</v>
      </c>
      <c r="F287" s="55">
        <v>0</v>
      </c>
      <c r="G287" s="57">
        <v>0</v>
      </c>
      <c r="H287" s="56">
        <v>41</v>
      </c>
      <c r="I287" s="55">
        <v>44</v>
      </c>
      <c r="J287" s="57">
        <v>0</v>
      </c>
      <c r="K287" s="58"/>
      <c r="L287" s="58">
        <v>3</v>
      </c>
      <c r="M287" s="58"/>
      <c r="N287" s="58"/>
      <c r="O287" s="58"/>
      <c r="P287" s="58"/>
      <c r="Q287" s="59">
        <v>3</v>
      </c>
      <c r="R287" s="58" t="s">
        <v>215</v>
      </c>
      <c r="S287" s="58"/>
      <c r="T287" s="58"/>
      <c r="U287" s="58"/>
      <c r="V287" s="58"/>
      <c r="W287" s="58"/>
      <c r="X287" s="58"/>
      <c r="Y287" s="59"/>
      <c r="Z287" s="59"/>
      <c r="AA287" s="59"/>
      <c r="AB287" s="59"/>
      <c r="AC287" s="60"/>
    </row>
    <row r="288" spans="1:29" x14ac:dyDescent="0.25">
      <c r="A288" s="23">
        <f>IF(Geotech!B285="","",Geotech!A285)</f>
        <v>797.05</v>
      </c>
      <c r="B288" s="23">
        <f>IF(Geotech!B285="","",Geotech!B285)</f>
        <v>798.88</v>
      </c>
      <c r="C288" s="53" t="str">
        <f ca="1">IF(A288="","",LOOKUP(MEDIAN(A288,B288),INDIRECT("Lithology!$A$4:$A$"&amp;COUNTA(Lithology!$C$4:$C$107)+3),INDIRECT("Lithology!$C$4:$C$"&amp;COUNTA(Lithology!$C$4:$C$107)+3)))</f>
        <v>QTZT</v>
      </c>
      <c r="D288" s="54">
        <v>13</v>
      </c>
      <c r="E288" s="55">
        <v>72</v>
      </c>
      <c r="F288" s="55">
        <v>1</v>
      </c>
      <c r="G288" s="57">
        <v>1.5</v>
      </c>
      <c r="H288" s="56">
        <v>19</v>
      </c>
      <c r="I288" s="55">
        <v>0</v>
      </c>
      <c r="J288" s="57">
        <v>0</v>
      </c>
      <c r="K288" s="58"/>
      <c r="L288" s="58">
        <v>2</v>
      </c>
      <c r="M288" s="58"/>
      <c r="N288" s="58"/>
      <c r="O288" s="58"/>
      <c r="P288" s="58"/>
      <c r="Q288" s="59">
        <v>3</v>
      </c>
      <c r="R288" s="58" t="s">
        <v>215</v>
      </c>
      <c r="S288" s="58"/>
      <c r="T288" s="58"/>
      <c r="U288" s="58"/>
      <c r="V288" s="58"/>
      <c r="W288" s="58"/>
      <c r="X288" s="58"/>
      <c r="Y288" s="59"/>
      <c r="Z288" s="59"/>
      <c r="AA288" s="59"/>
      <c r="AB288" s="59"/>
      <c r="AC288" s="60"/>
    </row>
    <row r="289" spans="1:29" x14ac:dyDescent="0.25">
      <c r="A289" s="23">
        <f>IF(Geotech!B286="","",Geotech!A286)</f>
        <v>798.88</v>
      </c>
      <c r="B289" s="23">
        <f>IF(Geotech!B286="","",Geotech!B286)</f>
        <v>801.62</v>
      </c>
      <c r="C289" s="53" t="str">
        <f ca="1">IF(A289="","",LOOKUP(MEDIAN(A289,B289),INDIRECT("Lithology!$A$4:$A$"&amp;COUNTA(Lithology!$C$4:$C$107)+3),INDIRECT("Lithology!$C$4:$C$"&amp;COUNTA(Lithology!$C$4:$C$107)+3)))</f>
        <v>QTZT</v>
      </c>
      <c r="D289" s="54">
        <v>12</v>
      </c>
      <c r="E289" s="55">
        <v>39</v>
      </c>
      <c r="F289" s="55">
        <v>1</v>
      </c>
      <c r="G289" s="57">
        <v>0.5</v>
      </c>
      <c r="H289" s="56">
        <v>55</v>
      </c>
      <c r="I289" s="55">
        <v>51</v>
      </c>
      <c r="J289" s="57">
        <v>0</v>
      </c>
      <c r="K289" s="58"/>
      <c r="L289" s="58">
        <v>4</v>
      </c>
      <c r="M289" s="58"/>
      <c r="N289" s="58"/>
      <c r="O289" s="58"/>
      <c r="P289" s="58"/>
      <c r="Q289" s="59">
        <v>2</v>
      </c>
      <c r="R289" s="58" t="s">
        <v>215</v>
      </c>
      <c r="S289" s="58"/>
      <c r="T289" s="58"/>
      <c r="U289" s="58"/>
      <c r="V289" s="58"/>
      <c r="W289" s="58"/>
      <c r="X289" s="58"/>
      <c r="Y289" s="59"/>
      <c r="Z289" s="59"/>
      <c r="AA289" s="59"/>
      <c r="AB289" s="59"/>
      <c r="AC289" s="60"/>
    </row>
    <row r="290" spans="1:29" x14ac:dyDescent="0.25">
      <c r="A290" s="23">
        <f>IF(Geotech!B287="","",Geotech!A287)</f>
        <v>801.62</v>
      </c>
      <c r="B290" s="23">
        <f>IF(Geotech!B287="","",Geotech!B287)</f>
        <v>804.67</v>
      </c>
      <c r="C290" s="53" t="str">
        <f ca="1">IF(A290="","",LOOKUP(MEDIAN(A290,B290),INDIRECT("Lithology!$A$4:$A$"&amp;COUNTA(Lithology!$C$4:$C$107)+3),INDIRECT("Lithology!$C$4:$C$"&amp;COUNTA(Lithology!$C$4:$C$107)+3)))</f>
        <v>QTZT</v>
      </c>
      <c r="D290" s="54">
        <v>13</v>
      </c>
      <c r="E290" s="55">
        <v>26</v>
      </c>
      <c r="F290" s="55">
        <v>1</v>
      </c>
      <c r="G290" s="57">
        <v>1.5</v>
      </c>
      <c r="H290" s="56">
        <v>44</v>
      </c>
      <c r="I290" s="55">
        <v>166</v>
      </c>
      <c r="J290" s="57">
        <v>0</v>
      </c>
      <c r="K290" s="58"/>
      <c r="L290" s="58">
        <v>3</v>
      </c>
      <c r="M290" s="58"/>
      <c r="N290" s="58">
        <v>1</v>
      </c>
      <c r="O290" s="58"/>
      <c r="P290" s="58"/>
      <c r="Q290" s="59">
        <v>2</v>
      </c>
      <c r="R290" s="58" t="s">
        <v>215</v>
      </c>
      <c r="S290" s="58"/>
      <c r="T290" s="58"/>
      <c r="U290" s="58"/>
      <c r="V290" s="58"/>
      <c r="W290" s="58"/>
      <c r="X290" s="58"/>
      <c r="Y290" s="59"/>
      <c r="Z290" s="59"/>
      <c r="AA290" s="59"/>
      <c r="AB290" s="59"/>
      <c r="AC290" s="60"/>
    </row>
    <row r="291" spans="1:29" x14ac:dyDescent="0.25">
      <c r="A291" s="23">
        <f>IF(Geotech!B288="","",Geotech!A288)</f>
        <v>804.67</v>
      </c>
      <c r="B291" s="23">
        <f>IF(Geotech!B288="","",Geotech!B288)</f>
        <v>807.72</v>
      </c>
      <c r="C291" s="53" t="str">
        <f ca="1">IF(A291="","",LOOKUP(MEDIAN(A291,B291),INDIRECT("Lithology!$A$4:$A$"&amp;COUNTA(Lithology!$C$4:$C$107)+3),INDIRECT("Lithology!$C$4:$C$"&amp;COUNTA(Lithology!$C$4:$C$107)+3)))</f>
        <v>QTZT</v>
      </c>
      <c r="D291" s="54">
        <v>15</v>
      </c>
      <c r="E291" s="55">
        <v>25</v>
      </c>
      <c r="F291" s="55">
        <v>1</v>
      </c>
      <c r="G291" s="57">
        <v>1</v>
      </c>
      <c r="H291" s="56">
        <v>76</v>
      </c>
      <c r="I291" s="55">
        <v>69</v>
      </c>
      <c r="J291" s="57">
        <v>7</v>
      </c>
      <c r="K291" s="58"/>
      <c r="L291" s="58">
        <v>3</v>
      </c>
      <c r="M291" s="58"/>
      <c r="N291" s="58">
        <v>2</v>
      </c>
      <c r="O291" s="58"/>
      <c r="P291" s="58"/>
      <c r="Q291" s="59">
        <v>2</v>
      </c>
      <c r="R291" s="58" t="s">
        <v>215</v>
      </c>
      <c r="S291" s="58"/>
      <c r="T291" s="58"/>
      <c r="U291" s="58"/>
      <c r="V291" s="58"/>
      <c r="W291" s="58"/>
      <c r="X291" s="58"/>
      <c r="Y291" s="59"/>
      <c r="Z291" s="59"/>
      <c r="AA291" s="59"/>
      <c r="AB291" s="59"/>
      <c r="AC291" s="60"/>
    </row>
    <row r="292" spans="1:29" x14ac:dyDescent="0.25">
      <c r="A292" s="23">
        <f>IF(Geotech!B289="","",Geotech!A289)</f>
        <v>807.72</v>
      </c>
      <c r="B292" s="23">
        <f>IF(Geotech!B289="","",Geotech!B289)</f>
        <v>810.77</v>
      </c>
      <c r="C292" s="53" t="str">
        <f ca="1">IF(A292="","",LOOKUP(MEDIAN(A292,B292),INDIRECT("Lithology!$A$4:$A$"&amp;COUNTA(Lithology!$C$4:$C$107)+3),INDIRECT("Lithology!$C$4:$C$"&amp;COUNTA(Lithology!$C$4:$C$107)+3)))</f>
        <v>QTZT</v>
      </c>
      <c r="D292" s="54">
        <v>14</v>
      </c>
      <c r="E292" s="55">
        <v>26</v>
      </c>
      <c r="F292" s="55">
        <v>0</v>
      </c>
      <c r="G292" s="57">
        <v>0</v>
      </c>
      <c r="H292" s="56">
        <v>157</v>
      </c>
      <c r="I292" s="55">
        <v>138</v>
      </c>
      <c r="J292" s="57">
        <v>0</v>
      </c>
      <c r="K292" s="58"/>
      <c r="L292" s="58">
        <v>3</v>
      </c>
      <c r="M292" s="58"/>
      <c r="N292" s="58">
        <v>2</v>
      </c>
      <c r="O292" s="58"/>
      <c r="P292" s="58"/>
      <c r="Q292" s="59"/>
      <c r="R292" s="58" t="s">
        <v>215</v>
      </c>
      <c r="S292" s="58"/>
      <c r="T292" s="58"/>
      <c r="U292" s="58"/>
      <c r="V292" s="58"/>
      <c r="W292" s="58"/>
      <c r="X292" s="58"/>
      <c r="Y292" s="59"/>
      <c r="Z292" s="59"/>
      <c r="AA292" s="59"/>
      <c r="AB292" s="59"/>
      <c r="AC292" s="60"/>
    </row>
    <row r="293" spans="1:29" x14ac:dyDescent="0.25">
      <c r="A293" s="23">
        <f>IF(Geotech!B290="","",Geotech!A290)</f>
        <v>810.77</v>
      </c>
      <c r="B293" s="23">
        <f>IF(Geotech!B290="","",Geotech!B290)</f>
        <v>813.82</v>
      </c>
      <c r="C293" s="53" t="str">
        <f ca="1">IF(A293="","",LOOKUP(MEDIAN(A293,B293),INDIRECT("Lithology!$A$4:$A$"&amp;COUNTA(Lithology!$C$4:$C$107)+3),INDIRECT("Lithology!$C$4:$C$"&amp;COUNTA(Lithology!$C$4:$C$107)+3)))</f>
        <v>QTZT</v>
      </c>
      <c r="D293" s="54">
        <v>32</v>
      </c>
      <c r="E293" s="55">
        <v>66</v>
      </c>
      <c r="F293" s="55">
        <v>2</v>
      </c>
      <c r="G293" s="57">
        <v>2</v>
      </c>
      <c r="H293" s="56">
        <v>131</v>
      </c>
      <c r="I293" s="55">
        <v>122</v>
      </c>
      <c r="J293" s="57">
        <v>7</v>
      </c>
      <c r="K293" s="58"/>
      <c r="L293" s="58">
        <v>2</v>
      </c>
      <c r="M293" s="58"/>
      <c r="N293" s="58"/>
      <c r="O293" s="58"/>
      <c r="P293" s="58"/>
      <c r="Q293" s="59">
        <v>3</v>
      </c>
      <c r="R293" s="58" t="s">
        <v>215</v>
      </c>
      <c r="S293" s="58"/>
      <c r="T293" s="58"/>
      <c r="U293" s="58"/>
      <c r="V293" s="58"/>
      <c r="W293" s="58"/>
      <c r="X293" s="58"/>
      <c r="Y293" s="59"/>
      <c r="Z293" s="59"/>
      <c r="AA293" s="59" t="s">
        <v>192</v>
      </c>
      <c r="AB293" s="59"/>
      <c r="AC293" s="60"/>
    </row>
    <row r="294" spans="1:29" x14ac:dyDescent="0.25">
      <c r="A294" s="23">
        <f>IF(Geotech!B291="","",Geotech!A291)</f>
        <v>813.82</v>
      </c>
      <c r="B294" s="23">
        <f>IF(Geotech!B291="","",Geotech!B291)</f>
        <v>816.86</v>
      </c>
      <c r="C294" s="53" t="str">
        <f ca="1">IF(A294="","",LOOKUP(MEDIAN(A294,B294),INDIRECT("Lithology!$A$4:$A$"&amp;COUNTA(Lithology!$C$4:$C$107)+3),INDIRECT("Lithology!$C$4:$C$"&amp;COUNTA(Lithology!$C$4:$C$107)+3)))</f>
        <v>QTZT</v>
      </c>
      <c r="D294" s="54">
        <v>34</v>
      </c>
      <c r="E294" s="55">
        <v>130</v>
      </c>
      <c r="F294" s="55">
        <v>2</v>
      </c>
      <c r="G294" s="57">
        <v>2</v>
      </c>
      <c r="H294" s="56">
        <v>108</v>
      </c>
      <c r="I294" s="55">
        <v>79</v>
      </c>
      <c r="J294" s="57">
        <v>7</v>
      </c>
      <c r="K294" s="58"/>
      <c r="L294" s="58">
        <v>2</v>
      </c>
      <c r="M294" s="58"/>
      <c r="N294" s="58"/>
      <c r="O294" s="58"/>
      <c r="P294" s="58"/>
      <c r="Q294" s="59">
        <v>3</v>
      </c>
      <c r="R294" s="58" t="s">
        <v>215</v>
      </c>
      <c r="S294" s="58"/>
      <c r="T294" s="58" t="s">
        <v>217</v>
      </c>
      <c r="U294" s="58"/>
      <c r="V294" s="58"/>
      <c r="W294" s="58"/>
      <c r="X294" s="58"/>
      <c r="Y294" s="59"/>
      <c r="Z294" s="59"/>
      <c r="AA294" s="59" t="s">
        <v>192</v>
      </c>
      <c r="AB294" s="59"/>
      <c r="AC294" s="60"/>
    </row>
    <row r="295" spans="1:29" x14ac:dyDescent="0.25">
      <c r="A295" s="23">
        <f>IF(Geotech!B292="","",Geotech!A292)</f>
        <v>816.86</v>
      </c>
      <c r="B295" s="23">
        <f>IF(Geotech!B292="","",Geotech!B292)</f>
        <v>819.91</v>
      </c>
      <c r="C295" s="53" t="str">
        <f ca="1">IF(A295="","",LOOKUP(MEDIAN(A295,B295),INDIRECT("Lithology!$A$4:$A$"&amp;COUNTA(Lithology!$C$4:$C$107)+3),INDIRECT("Lithology!$C$4:$C$"&amp;COUNTA(Lithology!$C$4:$C$107)+3)))</f>
        <v>QTZT</v>
      </c>
      <c r="D295" s="54">
        <v>24</v>
      </c>
      <c r="E295" s="55">
        <v>67</v>
      </c>
      <c r="F295" s="55">
        <v>1</v>
      </c>
      <c r="G295" s="57">
        <v>1.5</v>
      </c>
      <c r="H295" s="56">
        <v>170</v>
      </c>
      <c r="I295" s="55">
        <v>72</v>
      </c>
      <c r="J295" s="57">
        <v>0</v>
      </c>
      <c r="K295" s="58"/>
      <c r="L295" s="58">
        <v>3</v>
      </c>
      <c r="M295" s="58"/>
      <c r="N295" s="58">
        <v>1</v>
      </c>
      <c r="O295" s="58"/>
      <c r="P295" s="58"/>
      <c r="Q295" s="59">
        <v>2</v>
      </c>
      <c r="R295" s="58" t="s">
        <v>215</v>
      </c>
      <c r="S295" s="58"/>
      <c r="T295" s="58"/>
      <c r="U295" s="58"/>
      <c r="V295" s="58"/>
      <c r="W295" s="58"/>
      <c r="X295" s="58"/>
      <c r="Y295" s="59"/>
      <c r="Z295" s="59"/>
      <c r="AA295" s="59"/>
      <c r="AB295" s="59"/>
      <c r="AC295" s="60"/>
    </row>
    <row r="296" spans="1:29" x14ac:dyDescent="0.25">
      <c r="A296" s="23">
        <f>IF(Geotech!B293="","",Geotech!A293)</f>
        <v>819.91</v>
      </c>
      <c r="B296" s="23">
        <f>IF(Geotech!B293="","",Geotech!B293)</f>
        <v>822.96</v>
      </c>
      <c r="C296" s="53" t="str">
        <f ca="1">IF(A296="","",LOOKUP(MEDIAN(A296,B296),INDIRECT("Lithology!$A$4:$A$"&amp;COUNTA(Lithology!$C$4:$C$107)+3),INDIRECT("Lithology!$C$4:$C$"&amp;COUNTA(Lithology!$C$4:$C$107)+3)))</f>
        <v>QTZT</v>
      </c>
      <c r="D296" s="54">
        <v>15</v>
      </c>
      <c r="E296" s="55">
        <v>51</v>
      </c>
      <c r="F296" s="55">
        <v>1</v>
      </c>
      <c r="G296" s="57">
        <v>4.5</v>
      </c>
      <c r="H296" s="56">
        <v>166</v>
      </c>
      <c r="I296" s="55">
        <v>101</v>
      </c>
      <c r="J296" s="57">
        <v>0</v>
      </c>
      <c r="K296" s="58"/>
      <c r="L296" s="58">
        <v>4</v>
      </c>
      <c r="M296" s="58"/>
      <c r="N296" s="58">
        <v>1</v>
      </c>
      <c r="O296" s="58"/>
      <c r="P296" s="58"/>
      <c r="Q296" s="59"/>
      <c r="R296" s="58" t="s">
        <v>215</v>
      </c>
      <c r="S296" s="58"/>
      <c r="T296" s="58"/>
      <c r="U296" s="58"/>
      <c r="V296" s="58"/>
      <c r="W296" s="58"/>
      <c r="X296" s="58"/>
      <c r="Y296" s="59"/>
      <c r="Z296" s="59"/>
      <c r="AA296" s="59"/>
      <c r="AB296" s="59"/>
      <c r="AC296" s="60"/>
    </row>
    <row r="297" spans="1:29" x14ac:dyDescent="0.25">
      <c r="A297" s="23">
        <f>IF(Geotech!B294="","",Geotech!A294)</f>
        <v>822.96</v>
      </c>
      <c r="B297" s="23">
        <f>IF(Geotech!B294="","",Geotech!B294)</f>
        <v>826.01</v>
      </c>
      <c r="C297" s="53" t="str">
        <f ca="1">IF(A297="","",LOOKUP(MEDIAN(A297,B297),INDIRECT("Lithology!$A$4:$A$"&amp;COUNTA(Lithology!$C$4:$C$107)+3),INDIRECT("Lithology!$C$4:$C$"&amp;COUNTA(Lithology!$C$4:$C$107)+3)))</f>
        <v>QTZT</v>
      </c>
      <c r="D297" s="54">
        <v>19</v>
      </c>
      <c r="E297" s="55">
        <v>38</v>
      </c>
      <c r="F297" s="55">
        <v>2</v>
      </c>
      <c r="G297" s="57">
        <v>2</v>
      </c>
      <c r="H297" s="56">
        <v>146</v>
      </c>
      <c r="I297" s="55">
        <v>61</v>
      </c>
      <c r="J297" s="57">
        <v>13</v>
      </c>
      <c r="K297" s="58"/>
      <c r="L297" s="58">
        <v>5</v>
      </c>
      <c r="M297" s="58"/>
      <c r="N297" s="58">
        <v>1</v>
      </c>
      <c r="O297" s="58"/>
      <c r="P297" s="58"/>
      <c r="Q297" s="59"/>
      <c r="R297" s="58" t="s">
        <v>215</v>
      </c>
      <c r="S297" s="58"/>
      <c r="T297" s="58" t="s">
        <v>217</v>
      </c>
      <c r="U297" s="58"/>
      <c r="V297" s="58"/>
      <c r="W297" s="58"/>
      <c r="X297" s="58"/>
      <c r="Y297" s="59"/>
      <c r="Z297" s="59"/>
      <c r="AA297" s="59"/>
      <c r="AB297" s="59"/>
      <c r="AC297" s="60"/>
    </row>
    <row r="298" spans="1:29" x14ac:dyDescent="0.25">
      <c r="A298" s="23">
        <f>IF(Geotech!B295="","",Geotech!A295)</f>
        <v>826.01</v>
      </c>
      <c r="B298" s="23">
        <f>IF(Geotech!B295="","",Geotech!B295)</f>
        <v>829.06</v>
      </c>
      <c r="C298" s="53" t="str">
        <f ca="1">IF(A298="","",LOOKUP(MEDIAN(A298,B298),INDIRECT("Lithology!$A$4:$A$"&amp;COUNTA(Lithology!$C$4:$C$107)+3),INDIRECT("Lithology!$C$4:$C$"&amp;COUNTA(Lithology!$C$4:$C$107)+3)))</f>
        <v>QTZT</v>
      </c>
      <c r="D298" s="54">
        <v>11</v>
      </c>
      <c r="E298" s="55">
        <v>12</v>
      </c>
      <c r="F298" s="55">
        <v>2</v>
      </c>
      <c r="G298" s="57">
        <v>3.5</v>
      </c>
      <c r="H298" s="56">
        <v>90</v>
      </c>
      <c r="I298" s="55">
        <v>179</v>
      </c>
      <c r="J298" s="57">
        <v>0</v>
      </c>
      <c r="K298" s="58"/>
      <c r="L298" s="58">
        <v>5</v>
      </c>
      <c r="M298" s="58"/>
      <c r="N298" s="58"/>
      <c r="O298" s="58"/>
      <c r="P298" s="58"/>
      <c r="Q298" s="59">
        <v>2</v>
      </c>
      <c r="R298" s="58" t="s">
        <v>221</v>
      </c>
      <c r="S298" s="58" t="s">
        <v>217</v>
      </c>
      <c r="T298" s="58"/>
      <c r="U298" s="58"/>
      <c r="V298" s="58"/>
      <c r="W298" s="58"/>
      <c r="X298" s="58"/>
      <c r="Y298" s="59"/>
      <c r="Z298" s="59"/>
      <c r="AA298" s="59" t="s">
        <v>192</v>
      </c>
      <c r="AB298" s="59"/>
      <c r="AC298" s="60"/>
    </row>
    <row r="299" spans="1:29" x14ac:dyDescent="0.25">
      <c r="A299" s="23">
        <f>IF(Geotech!B296="","",Geotech!A296)</f>
        <v>829.06</v>
      </c>
      <c r="B299" s="23">
        <f>IF(Geotech!B296="","",Geotech!B296)</f>
        <v>832.1</v>
      </c>
      <c r="C299" s="53" t="str">
        <f ca="1">IF(A299="","",LOOKUP(MEDIAN(A299,B299),INDIRECT("Lithology!$A$4:$A$"&amp;COUNTA(Lithology!$C$4:$C$107)+3),INDIRECT("Lithology!$C$4:$C$"&amp;COUNTA(Lithology!$C$4:$C$107)+3)))</f>
        <v>QTZT</v>
      </c>
      <c r="D299" s="54">
        <v>11</v>
      </c>
      <c r="E299" s="55">
        <v>32</v>
      </c>
      <c r="F299" s="55">
        <v>2</v>
      </c>
      <c r="G299" s="57">
        <v>4</v>
      </c>
      <c r="H299" s="56">
        <v>80</v>
      </c>
      <c r="I299" s="55">
        <v>131</v>
      </c>
      <c r="J299" s="57">
        <v>0</v>
      </c>
      <c r="K299" s="58"/>
      <c r="L299" s="58">
        <v>3</v>
      </c>
      <c r="M299" s="58"/>
      <c r="N299" s="58">
        <v>1</v>
      </c>
      <c r="O299" s="58"/>
      <c r="P299" s="58"/>
      <c r="Q299" s="59">
        <v>2</v>
      </c>
      <c r="R299" s="58" t="s">
        <v>215</v>
      </c>
      <c r="S299" s="58"/>
      <c r="T299" s="58"/>
      <c r="U299" s="58"/>
      <c r="V299" s="58"/>
      <c r="W299" s="58"/>
      <c r="X299" s="58"/>
      <c r="Y299" s="59"/>
      <c r="Z299" s="59"/>
      <c r="AA299" s="59" t="s">
        <v>192</v>
      </c>
      <c r="AB299" s="59"/>
      <c r="AC299" s="60"/>
    </row>
    <row r="300" spans="1:29" x14ac:dyDescent="0.25">
      <c r="A300" s="23">
        <f>IF(Geotech!B297="","",Geotech!A297)</f>
        <v>832.1</v>
      </c>
      <c r="B300" s="23">
        <f>IF(Geotech!B297="","",Geotech!B297)</f>
        <v>835.15</v>
      </c>
      <c r="C300" s="53" t="str">
        <f ca="1">IF(A300="","",LOOKUP(MEDIAN(A300,B300),INDIRECT("Lithology!$A$4:$A$"&amp;COUNTA(Lithology!$C$4:$C$107)+3),INDIRECT("Lithology!$C$4:$C$"&amp;COUNTA(Lithology!$C$4:$C$107)+3)))</f>
        <v>QTZT</v>
      </c>
      <c r="D300" s="54">
        <v>8</v>
      </c>
      <c r="E300" s="55">
        <v>24</v>
      </c>
      <c r="F300" s="55">
        <v>2</v>
      </c>
      <c r="G300" s="57">
        <v>5</v>
      </c>
      <c r="H300" s="56">
        <v>123</v>
      </c>
      <c r="I300" s="55">
        <v>167</v>
      </c>
      <c r="J300" s="57">
        <v>0</v>
      </c>
      <c r="K300" s="58"/>
      <c r="L300" s="58">
        <v>2</v>
      </c>
      <c r="M300" s="58"/>
      <c r="N300" s="58">
        <v>2</v>
      </c>
      <c r="O300" s="58"/>
      <c r="P300" s="58"/>
      <c r="Q300" s="59">
        <v>3</v>
      </c>
      <c r="R300" s="58" t="s">
        <v>215</v>
      </c>
      <c r="S300" s="58"/>
      <c r="T300" s="58"/>
      <c r="U300" s="58"/>
      <c r="V300" s="58"/>
      <c r="W300" s="58"/>
      <c r="X300" s="58"/>
      <c r="Y300" s="59"/>
      <c r="Z300" s="59"/>
      <c r="AA300" s="59" t="s">
        <v>192</v>
      </c>
      <c r="AB300" s="59"/>
      <c r="AC300" s="60"/>
    </row>
    <row r="301" spans="1:29" x14ac:dyDescent="0.25">
      <c r="A301" s="23">
        <f>IF(Geotech!B298="","",Geotech!A298)</f>
        <v>835.15</v>
      </c>
      <c r="B301" s="23">
        <f>IF(Geotech!B298="","",Geotech!B298)</f>
        <v>838.2</v>
      </c>
      <c r="C301" s="53" t="str">
        <f ca="1">IF(A301="","",LOOKUP(MEDIAN(A301,B301),INDIRECT("Lithology!$A$4:$A$"&amp;COUNTA(Lithology!$C$4:$C$107)+3),INDIRECT("Lithology!$C$4:$C$"&amp;COUNTA(Lithology!$C$4:$C$107)+3)))</f>
        <v>QTZT</v>
      </c>
      <c r="D301" s="54">
        <v>12</v>
      </c>
      <c r="E301" s="55">
        <v>46</v>
      </c>
      <c r="F301" s="55">
        <v>2</v>
      </c>
      <c r="G301" s="57">
        <v>4</v>
      </c>
      <c r="H301" s="56">
        <v>73</v>
      </c>
      <c r="I301" s="55">
        <v>23</v>
      </c>
      <c r="J301" s="57">
        <v>0</v>
      </c>
      <c r="K301" s="58"/>
      <c r="L301" s="58">
        <v>5</v>
      </c>
      <c r="M301" s="58"/>
      <c r="N301" s="58">
        <v>1</v>
      </c>
      <c r="O301" s="58"/>
      <c r="P301" s="58"/>
      <c r="Q301" s="59"/>
      <c r="R301" s="58" t="s">
        <v>215</v>
      </c>
      <c r="S301" s="58"/>
      <c r="T301" s="58" t="s">
        <v>218</v>
      </c>
      <c r="U301" s="58"/>
      <c r="V301" s="58"/>
      <c r="W301" s="58"/>
      <c r="X301" s="58"/>
      <c r="Y301" s="59"/>
      <c r="Z301" s="59"/>
      <c r="AA301" s="59"/>
      <c r="AB301" s="59"/>
      <c r="AC301" s="60"/>
    </row>
    <row r="302" spans="1:29" x14ac:dyDescent="0.25">
      <c r="A302" s="23">
        <f>IF(Geotech!B299="","",Geotech!A299)</f>
        <v>838.2</v>
      </c>
      <c r="B302" s="23">
        <f>IF(Geotech!B299="","",Geotech!B299)</f>
        <v>841.25</v>
      </c>
      <c r="C302" s="53" t="str">
        <f ca="1">IF(A302="","",LOOKUP(MEDIAN(A302,B302),INDIRECT("Lithology!$A$4:$A$"&amp;COUNTA(Lithology!$C$4:$C$107)+3),INDIRECT("Lithology!$C$4:$C$"&amp;COUNTA(Lithology!$C$4:$C$107)+3)))</f>
        <v>QTZT</v>
      </c>
      <c r="D302" s="54">
        <v>10</v>
      </c>
      <c r="E302" s="55">
        <v>50</v>
      </c>
      <c r="F302" s="55">
        <v>0</v>
      </c>
      <c r="G302" s="57">
        <v>0</v>
      </c>
      <c r="H302" s="56">
        <v>172</v>
      </c>
      <c r="I302" s="55">
        <v>23</v>
      </c>
      <c r="J302" s="57">
        <v>0</v>
      </c>
      <c r="K302" s="58"/>
      <c r="L302" s="58">
        <v>5</v>
      </c>
      <c r="M302" s="58"/>
      <c r="N302" s="58">
        <v>1</v>
      </c>
      <c r="O302" s="58"/>
      <c r="P302" s="58"/>
      <c r="Q302" s="59"/>
      <c r="R302" s="58" t="s">
        <v>215</v>
      </c>
      <c r="S302" s="58"/>
      <c r="T302" s="58"/>
      <c r="U302" s="58"/>
      <c r="V302" s="58"/>
      <c r="W302" s="58"/>
      <c r="X302" s="58"/>
      <c r="Y302" s="59"/>
      <c r="Z302" s="59"/>
      <c r="AA302" s="59"/>
      <c r="AB302" s="59"/>
      <c r="AC302" s="60"/>
    </row>
    <row r="303" spans="1:29" x14ac:dyDescent="0.25">
      <c r="A303" s="23">
        <f>IF(Geotech!B300="","",Geotech!A300)</f>
        <v>841.25</v>
      </c>
      <c r="B303" s="23">
        <f>IF(Geotech!B300="","",Geotech!B300)</f>
        <v>844.3</v>
      </c>
      <c r="C303" s="53" t="str">
        <f ca="1">IF(A303="","",LOOKUP(MEDIAN(A303,B303),INDIRECT("Lithology!$A$4:$A$"&amp;COUNTA(Lithology!$C$4:$C$107)+3),INDIRECT("Lithology!$C$4:$C$"&amp;COUNTA(Lithology!$C$4:$C$107)+3)))</f>
        <v>QTZT</v>
      </c>
      <c r="D303" s="54">
        <v>2</v>
      </c>
      <c r="E303" s="55">
        <v>7</v>
      </c>
      <c r="F303" s="55">
        <v>5</v>
      </c>
      <c r="G303" s="57">
        <v>8</v>
      </c>
      <c r="H303" s="56">
        <v>182</v>
      </c>
      <c r="I303" s="55">
        <v>40</v>
      </c>
      <c r="J303" s="57">
        <v>0</v>
      </c>
      <c r="K303" s="58"/>
      <c r="L303" s="58">
        <v>5</v>
      </c>
      <c r="M303" s="58"/>
      <c r="N303" s="58">
        <v>1</v>
      </c>
      <c r="O303" s="58"/>
      <c r="P303" s="58"/>
      <c r="Q303" s="59">
        <v>1</v>
      </c>
      <c r="R303" s="58" t="s">
        <v>221</v>
      </c>
      <c r="S303" s="58"/>
      <c r="T303" s="58"/>
      <c r="U303" s="58"/>
      <c r="V303" s="58"/>
      <c r="W303" s="58"/>
      <c r="X303" s="58"/>
      <c r="Y303" s="59"/>
      <c r="Z303" s="59"/>
      <c r="AA303" s="59" t="s">
        <v>192</v>
      </c>
      <c r="AB303" s="59"/>
      <c r="AC303" s="60"/>
    </row>
    <row r="304" spans="1:29" x14ac:dyDescent="0.25">
      <c r="A304" s="23">
        <f>IF(Geotech!B301="","",Geotech!A301)</f>
        <v>844.3</v>
      </c>
      <c r="B304" s="23">
        <f>IF(Geotech!B301="","",Geotech!B301)</f>
        <v>847.34</v>
      </c>
      <c r="C304" s="53" t="str">
        <f ca="1">IF(A304="","",LOOKUP(MEDIAN(A304,B304),INDIRECT("Lithology!$A$4:$A$"&amp;COUNTA(Lithology!$C$4:$C$107)+3),INDIRECT("Lithology!$C$4:$C$"&amp;COUNTA(Lithology!$C$4:$C$107)+3)))</f>
        <v>QTZT</v>
      </c>
      <c r="D304" s="54">
        <v>8</v>
      </c>
      <c r="E304" s="55">
        <v>21</v>
      </c>
      <c r="F304" s="55">
        <v>0</v>
      </c>
      <c r="G304" s="57">
        <v>0</v>
      </c>
      <c r="H304" s="56">
        <v>123</v>
      </c>
      <c r="I304" s="55">
        <v>78</v>
      </c>
      <c r="J304" s="57">
        <v>0</v>
      </c>
      <c r="K304" s="58"/>
      <c r="L304" s="58">
        <v>3</v>
      </c>
      <c r="M304" s="58"/>
      <c r="N304" s="58">
        <v>2</v>
      </c>
      <c r="O304" s="58">
        <v>2</v>
      </c>
      <c r="P304" s="58"/>
      <c r="Q304" s="59"/>
      <c r="R304" s="58" t="s">
        <v>215</v>
      </c>
      <c r="S304" s="58"/>
      <c r="T304" s="58" t="s">
        <v>217</v>
      </c>
      <c r="U304" s="58"/>
      <c r="V304" s="58"/>
      <c r="W304" s="58"/>
      <c r="X304" s="58"/>
      <c r="Y304" s="59"/>
      <c r="Z304" s="59"/>
      <c r="AA304" s="59"/>
      <c r="AB304" s="59"/>
      <c r="AC304" s="60"/>
    </row>
    <row r="305" spans="1:29" x14ac:dyDescent="0.25">
      <c r="A305" s="23">
        <f>IF(Geotech!B302="","",Geotech!A302)</f>
        <v>847.34</v>
      </c>
      <c r="B305" s="23">
        <f>IF(Geotech!B302="","",Geotech!B302)</f>
        <v>850.39</v>
      </c>
      <c r="C305" s="53" t="str">
        <f ca="1">IF(A305="","",LOOKUP(MEDIAN(A305,B305),INDIRECT("Lithology!$A$4:$A$"&amp;COUNTA(Lithology!$C$4:$C$107)+3),INDIRECT("Lithology!$C$4:$C$"&amp;COUNTA(Lithology!$C$4:$C$107)+3)))</f>
        <v>QTZT</v>
      </c>
      <c r="D305" s="54">
        <v>3</v>
      </c>
      <c r="E305" s="55">
        <v>19</v>
      </c>
      <c r="F305" s="55">
        <v>4</v>
      </c>
      <c r="G305" s="57">
        <v>10</v>
      </c>
      <c r="H305" s="56">
        <v>99</v>
      </c>
      <c r="I305" s="55">
        <v>26</v>
      </c>
      <c r="J305" s="57">
        <v>8</v>
      </c>
      <c r="K305" s="58"/>
      <c r="L305" s="58">
        <v>2</v>
      </c>
      <c r="M305" s="58">
        <v>1</v>
      </c>
      <c r="N305" s="58">
        <v>2</v>
      </c>
      <c r="O305" s="58"/>
      <c r="P305" s="58"/>
      <c r="Q305" s="59"/>
      <c r="R305" s="58" t="s">
        <v>221</v>
      </c>
      <c r="S305" s="58"/>
      <c r="T305" s="58" t="s">
        <v>217</v>
      </c>
      <c r="U305" s="58"/>
      <c r="V305" s="58"/>
      <c r="W305" s="58" t="s">
        <v>1124</v>
      </c>
      <c r="X305" s="58"/>
      <c r="Y305" s="59"/>
      <c r="Z305" s="59"/>
      <c r="AA305" s="59"/>
      <c r="AB305" s="59"/>
      <c r="AC305" s="60"/>
    </row>
    <row r="306" spans="1:29" x14ac:dyDescent="0.25">
      <c r="A306" s="23">
        <f>IF(Geotech!B303="","",Geotech!A303)</f>
        <v>850.39</v>
      </c>
      <c r="B306" s="23">
        <f>IF(Geotech!B303="","",Geotech!B303)</f>
        <v>853.44</v>
      </c>
      <c r="C306" s="53" t="str">
        <f ca="1">IF(A306="","",LOOKUP(MEDIAN(A306,B306),INDIRECT("Lithology!$A$4:$A$"&amp;COUNTA(Lithology!$C$4:$C$107)+3),INDIRECT("Lithology!$C$4:$C$"&amp;COUNTA(Lithology!$C$4:$C$107)+3)))</f>
        <v>QTZT</v>
      </c>
      <c r="D306" s="54">
        <v>14</v>
      </c>
      <c r="E306" s="55">
        <v>21</v>
      </c>
      <c r="F306" s="55">
        <v>1</v>
      </c>
      <c r="G306" s="57">
        <v>4</v>
      </c>
      <c r="H306" s="56">
        <v>56</v>
      </c>
      <c r="I306" s="55">
        <v>20</v>
      </c>
      <c r="J306" s="57">
        <v>0</v>
      </c>
      <c r="K306" s="58"/>
      <c r="L306" s="58">
        <v>4</v>
      </c>
      <c r="M306" s="58">
        <v>1</v>
      </c>
      <c r="N306" s="58">
        <v>2</v>
      </c>
      <c r="O306" s="58"/>
      <c r="P306" s="58"/>
      <c r="Q306" s="59"/>
      <c r="R306" s="58" t="s">
        <v>219</v>
      </c>
      <c r="S306" s="58"/>
      <c r="T306" s="58"/>
      <c r="U306" s="58"/>
      <c r="V306" s="58"/>
      <c r="W306" s="58" t="s">
        <v>1124</v>
      </c>
      <c r="X306" s="58"/>
      <c r="Y306" s="59"/>
      <c r="Z306" s="59"/>
      <c r="AA306" s="59"/>
      <c r="AB306" s="59"/>
      <c r="AC306" s="60"/>
    </row>
    <row r="307" spans="1:29" x14ac:dyDescent="0.25">
      <c r="A307" s="23">
        <f>IF(Geotech!B304="","",Geotech!A304)</f>
        <v>853.44</v>
      </c>
      <c r="B307" s="23">
        <f>IF(Geotech!B304="","",Geotech!B304)</f>
        <v>856.49</v>
      </c>
      <c r="C307" s="53" t="str">
        <f ca="1">IF(A307="","",LOOKUP(MEDIAN(A307,B307),INDIRECT("Lithology!$A$4:$A$"&amp;COUNTA(Lithology!$C$4:$C$107)+3),INDIRECT("Lithology!$C$4:$C$"&amp;COUNTA(Lithology!$C$4:$C$107)+3)))</f>
        <v>QTZT</v>
      </c>
      <c r="D307" s="54">
        <v>9</v>
      </c>
      <c r="E307" s="55">
        <v>30</v>
      </c>
      <c r="F307" s="55">
        <v>2</v>
      </c>
      <c r="G307" s="57">
        <v>2.5</v>
      </c>
      <c r="H307" s="56">
        <v>42</v>
      </c>
      <c r="I307" s="55">
        <v>7</v>
      </c>
      <c r="J307" s="57">
        <v>0</v>
      </c>
      <c r="K307" s="58"/>
      <c r="L307" s="58">
        <v>5</v>
      </c>
      <c r="M307" s="58">
        <v>1</v>
      </c>
      <c r="N307" s="58"/>
      <c r="O307" s="58"/>
      <c r="P307" s="58"/>
      <c r="Q307" s="59"/>
      <c r="R307" s="58" t="s">
        <v>215</v>
      </c>
      <c r="S307" s="58"/>
      <c r="T307" s="58" t="s">
        <v>219</v>
      </c>
      <c r="U307" s="58"/>
      <c r="V307" s="58"/>
      <c r="W307" s="58"/>
      <c r="X307" s="58"/>
      <c r="Y307" s="59"/>
      <c r="Z307" s="59"/>
      <c r="AA307" s="59"/>
      <c r="AB307" s="59"/>
      <c r="AC307" s="60"/>
    </row>
    <row r="308" spans="1:29" x14ac:dyDescent="0.25">
      <c r="A308" s="23">
        <f>IF(Geotech!B305="","",Geotech!A305)</f>
        <v>856.49</v>
      </c>
      <c r="B308" s="23">
        <f>IF(Geotech!B305="","",Geotech!B305)</f>
        <v>859.54</v>
      </c>
      <c r="C308" s="53" t="str">
        <f ca="1">IF(A308="","",LOOKUP(MEDIAN(A308,B308),INDIRECT("Lithology!$A$4:$A$"&amp;COUNTA(Lithology!$C$4:$C$107)+3),INDIRECT("Lithology!$C$4:$C$"&amp;COUNTA(Lithology!$C$4:$C$107)+3)))</f>
        <v>QTZT</v>
      </c>
      <c r="D308" s="54">
        <v>2</v>
      </c>
      <c r="E308" s="55">
        <v>12</v>
      </c>
      <c r="F308" s="55">
        <v>5</v>
      </c>
      <c r="G308" s="57">
        <v>7.5</v>
      </c>
      <c r="H308" s="56">
        <v>108</v>
      </c>
      <c r="I308" s="55">
        <v>41</v>
      </c>
      <c r="J308" s="57">
        <v>0</v>
      </c>
      <c r="K308" s="58"/>
      <c r="L308" s="58">
        <v>5</v>
      </c>
      <c r="M308" s="58">
        <v>1</v>
      </c>
      <c r="N308" s="58"/>
      <c r="O308" s="58"/>
      <c r="P308" s="58"/>
      <c r="Q308" s="59">
        <v>1</v>
      </c>
      <c r="R308" s="58" t="s">
        <v>220</v>
      </c>
      <c r="S308" s="58"/>
      <c r="T308" s="58"/>
      <c r="U308" s="58"/>
      <c r="V308" s="58"/>
      <c r="W308" s="58" t="s">
        <v>217</v>
      </c>
      <c r="X308" s="58"/>
      <c r="Y308" s="59"/>
      <c r="Z308" s="59"/>
      <c r="AA308" s="59" t="s">
        <v>192</v>
      </c>
      <c r="AB308" s="59"/>
      <c r="AC308" s="60" t="s">
        <v>135</v>
      </c>
    </row>
  </sheetData>
  <mergeCells count="15">
    <mergeCell ref="A1:AC1"/>
    <mergeCell ref="A2:A3"/>
    <mergeCell ref="B2:B3"/>
    <mergeCell ref="C2:C3"/>
    <mergeCell ref="D2:D3"/>
    <mergeCell ref="E2:E3"/>
    <mergeCell ref="F2:F3"/>
    <mergeCell ref="G2:G3"/>
    <mergeCell ref="H2:H3"/>
    <mergeCell ref="I2:I3"/>
    <mergeCell ref="J2:J3"/>
    <mergeCell ref="K2:Q2"/>
    <mergeCell ref="R2:Y2"/>
    <mergeCell ref="Z2:AB2"/>
    <mergeCell ref="AC2:AC3"/>
  </mergeCells>
  <conditionalFormatting sqref="D67:E67 H171:J308">
    <cfRule type="expression" dxfId="4" priority="2">
      <formula>AND($B67&lt;&gt;"",SUM($H67:$J67)/100&gt;($B67-$A67))</formula>
    </cfRule>
  </conditionalFormatting>
  <conditionalFormatting sqref="H170">
    <cfRule type="expression" dxfId="3" priority="7">
      <formula>AND($B169&lt;&gt;"",SUM($H169:$J169)/100&gt;($B169-$A169))</formula>
    </cfRule>
  </conditionalFormatting>
  <conditionalFormatting sqref="H4:J168 H169 I169:J170">
    <cfRule type="expression" dxfId="2" priority="4">
      <formula>AND($B4&lt;&gt;"",SUM($H4:$J4)/100&gt;($B4-$A4))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6"/>
  <sheetViews>
    <sheetView zoomScale="90" zoomScaleNormal="90" workbookViewId="0">
      <pane ySplit="3" topLeftCell="A107" activePane="bottomLeft" state="frozen"/>
      <selection pane="bottomLeft" activeCell="E116" sqref="E116"/>
    </sheetView>
  </sheetViews>
  <sheetFormatPr defaultRowHeight="13.2" x14ac:dyDescent="0.25"/>
  <cols>
    <col min="1" max="2" width="8.88671875" style="108"/>
    <col min="4" max="4" width="12.5546875" customWidth="1"/>
    <col min="5" max="5" width="128.109375" customWidth="1"/>
  </cols>
  <sheetData>
    <row r="1" spans="1:6" ht="15.6" x14ac:dyDescent="0.25">
      <c r="A1" s="189" t="s">
        <v>106</v>
      </c>
      <c r="B1" s="190"/>
      <c r="C1" s="190"/>
      <c r="D1" s="190"/>
      <c r="E1" s="191"/>
    </row>
    <row r="2" spans="1:6" x14ac:dyDescent="0.25">
      <c r="A2" s="192" t="s">
        <v>107</v>
      </c>
      <c r="B2" s="193"/>
      <c r="C2" s="194" t="s">
        <v>174</v>
      </c>
      <c r="D2" s="197" t="s">
        <v>175</v>
      </c>
      <c r="E2" s="196" t="s">
        <v>108</v>
      </c>
    </row>
    <row r="3" spans="1:6" ht="13.8" thickBot="1" x14ac:dyDescent="0.3">
      <c r="A3" s="73" t="s">
        <v>42</v>
      </c>
      <c r="B3" s="74" t="s">
        <v>43</v>
      </c>
      <c r="C3" s="195"/>
      <c r="D3" s="198"/>
      <c r="E3" s="196"/>
    </row>
    <row r="4" spans="1:6" x14ac:dyDescent="0.25">
      <c r="A4" s="75">
        <v>0</v>
      </c>
      <c r="B4" s="75">
        <v>22.79</v>
      </c>
      <c r="C4" s="76" t="s">
        <v>109</v>
      </c>
      <c r="D4" s="76"/>
      <c r="E4" s="77" t="s">
        <v>134</v>
      </c>
    </row>
    <row r="5" spans="1:6" ht="118.8" x14ac:dyDescent="0.25">
      <c r="A5" s="75">
        <f>IF(B4="","",B4)</f>
        <v>22.79</v>
      </c>
      <c r="B5" s="75">
        <v>58.85</v>
      </c>
      <c r="C5" s="78" t="s">
        <v>144</v>
      </c>
      <c r="D5" s="78" t="s">
        <v>148</v>
      </c>
      <c r="E5" s="79" t="s">
        <v>229</v>
      </c>
      <c r="F5" s="108"/>
    </row>
    <row r="6" spans="1:6" ht="66" x14ac:dyDescent="0.25">
      <c r="A6" s="75">
        <f t="shared" ref="A6:A69" si="0">B5</f>
        <v>58.85</v>
      </c>
      <c r="B6" s="75">
        <v>60.3</v>
      </c>
      <c r="C6" s="78" t="s">
        <v>145</v>
      </c>
      <c r="D6" s="78"/>
      <c r="E6" s="79" t="s">
        <v>231</v>
      </c>
      <c r="F6" s="108"/>
    </row>
    <row r="7" spans="1:6" ht="39.6" x14ac:dyDescent="0.25">
      <c r="A7" s="75">
        <f t="shared" si="0"/>
        <v>60.3</v>
      </c>
      <c r="B7" s="75">
        <v>61.1</v>
      </c>
      <c r="C7" s="78" t="s">
        <v>163</v>
      </c>
      <c r="D7" s="78"/>
      <c r="E7" s="79" t="s">
        <v>230</v>
      </c>
      <c r="F7" s="108"/>
    </row>
    <row r="8" spans="1:6" ht="26.4" x14ac:dyDescent="0.25">
      <c r="A8" s="75">
        <f t="shared" si="0"/>
        <v>61.1</v>
      </c>
      <c r="B8" s="75">
        <v>61.67</v>
      </c>
      <c r="C8" s="78" t="s">
        <v>145</v>
      </c>
      <c r="D8" s="78"/>
      <c r="E8" s="79" t="s">
        <v>232</v>
      </c>
      <c r="F8" s="108"/>
    </row>
    <row r="9" spans="1:6" ht="118.8" x14ac:dyDescent="0.25">
      <c r="A9" s="75">
        <f t="shared" si="0"/>
        <v>61.67</v>
      </c>
      <c r="B9" s="75">
        <v>73.58</v>
      </c>
      <c r="C9" s="78" t="s">
        <v>144</v>
      </c>
      <c r="D9" s="78" t="s">
        <v>148</v>
      </c>
      <c r="E9" s="79" t="s">
        <v>1037</v>
      </c>
      <c r="F9" s="108"/>
    </row>
    <row r="10" spans="1:6" ht="66" x14ac:dyDescent="0.25">
      <c r="A10" s="75">
        <f t="shared" si="0"/>
        <v>73.58</v>
      </c>
      <c r="B10" s="75">
        <v>82.1</v>
      </c>
      <c r="C10" s="78" t="s">
        <v>148</v>
      </c>
      <c r="D10" s="78" t="s">
        <v>163</v>
      </c>
      <c r="E10" s="79" t="s">
        <v>233</v>
      </c>
      <c r="F10" s="108"/>
    </row>
    <row r="11" spans="1:6" ht="118.8" x14ac:dyDescent="0.25">
      <c r="A11" s="75">
        <f t="shared" si="0"/>
        <v>82.1</v>
      </c>
      <c r="B11" s="75">
        <v>90.2</v>
      </c>
      <c r="C11" s="78" t="s">
        <v>148</v>
      </c>
      <c r="D11" s="78" t="s">
        <v>164</v>
      </c>
      <c r="E11" s="79" t="s">
        <v>234</v>
      </c>
      <c r="F11" s="108"/>
    </row>
    <row r="12" spans="1:6" ht="39.6" x14ac:dyDescent="0.25">
      <c r="A12" s="75">
        <f t="shared" si="0"/>
        <v>90.2</v>
      </c>
      <c r="B12" s="75">
        <v>92.75</v>
      </c>
      <c r="C12" s="78" t="s">
        <v>141</v>
      </c>
      <c r="D12" s="78" t="s">
        <v>140</v>
      </c>
      <c r="E12" s="79" t="s">
        <v>235</v>
      </c>
      <c r="F12" s="108"/>
    </row>
    <row r="13" spans="1:6" ht="52.8" x14ac:dyDescent="0.25">
      <c r="A13" s="75">
        <f t="shared" si="0"/>
        <v>92.75</v>
      </c>
      <c r="B13" s="75">
        <v>94.95</v>
      </c>
      <c r="C13" s="78" t="s">
        <v>141</v>
      </c>
      <c r="D13" s="78" t="s">
        <v>148</v>
      </c>
      <c r="E13" s="79" t="s">
        <v>236</v>
      </c>
      <c r="F13" s="108"/>
    </row>
    <row r="14" spans="1:6" ht="52.8" x14ac:dyDescent="0.25">
      <c r="A14" s="75">
        <f t="shared" si="0"/>
        <v>94.95</v>
      </c>
      <c r="B14" s="80">
        <v>97.35</v>
      </c>
      <c r="C14" s="78" t="s">
        <v>146</v>
      </c>
      <c r="D14" s="78"/>
      <c r="E14" s="79" t="s">
        <v>522</v>
      </c>
      <c r="F14" s="108"/>
    </row>
    <row r="15" spans="1:6" ht="79.2" x14ac:dyDescent="0.25">
      <c r="A15" s="75">
        <f t="shared" si="0"/>
        <v>97.35</v>
      </c>
      <c r="B15" s="80">
        <v>111.28</v>
      </c>
      <c r="C15" s="78" t="s">
        <v>145</v>
      </c>
      <c r="D15" s="78" t="s">
        <v>163</v>
      </c>
      <c r="E15" s="79" t="s">
        <v>524</v>
      </c>
      <c r="F15" s="108"/>
    </row>
    <row r="16" spans="1:6" ht="39.6" x14ac:dyDescent="0.25">
      <c r="A16" s="75">
        <f t="shared" si="0"/>
        <v>111.28</v>
      </c>
      <c r="B16" s="80">
        <v>114</v>
      </c>
      <c r="C16" s="78" t="s">
        <v>141</v>
      </c>
      <c r="D16" s="78" t="s">
        <v>140</v>
      </c>
      <c r="E16" s="79" t="s">
        <v>525</v>
      </c>
      <c r="F16" s="108"/>
    </row>
    <row r="17" spans="1:6" ht="92.4" x14ac:dyDescent="0.25">
      <c r="A17" s="75">
        <f t="shared" si="0"/>
        <v>114</v>
      </c>
      <c r="B17" s="80">
        <v>134.88999999999999</v>
      </c>
      <c r="C17" s="78" t="s">
        <v>144</v>
      </c>
      <c r="D17" s="78" t="s">
        <v>148</v>
      </c>
      <c r="E17" s="79" t="s">
        <v>526</v>
      </c>
      <c r="F17" s="108"/>
    </row>
    <row r="18" spans="1:6" ht="79.2" x14ac:dyDescent="0.25">
      <c r="A18" s="75">
        <f t="shared" si="0"/>
        <v>134.88999999999999</v>
      </c>
      <c r="B18" s="80">
        <v>145.08000000000001</v>
      </c>
      <c r="C18" s="78" t="s">
        <v>145</v>
      </c>
      <c r="D18" s="78" t="s">
        <v>148</v>
      </c>
      <c r="E18" s="79" t="s">
        <v>1038</v>
      </c>
      <c r="F18" s="108"/>
    </row>
    <row r="19" spans="1:6" ht="114" customHeight="1" x14ac:dyDescent="0.25">
      <c r="A19" s="75">
        <f t="shared" si="0"/>
        <v>145.08000000000001</v>
      </c>
      <c r="B19" s="80">
        <v>172.69</v>
      </c>
      <c r="C19" s="78" t="s">
        <v>144</v>
      </c>
      <c r="D19" s="78" t="s">
        <v>148</v>
      </c>
      <c r="E19" s="79" t="s">
        <v>1039</v>
      </c>
      <c r="F19" s="108"/>
    </row>
    <row r="20" spans="1:6" ht="92.4" x14ac:dyDescent="0.25">
      <c r="A20" s="75">
        <f t="shared" si="0"/>
        <v>172.69</v>
      </c>
      <c r="B20" s="80">
        <v>179.68</v>
      </c>
      <c r="C20" s="78" t="s">
        <v>145</v>
      </c>
      <c r="D20" s="78" t="s">
        <v>148</v>
      </c>
      <c r="E20" s="79" t="s">
        <v>1040</v>
      </c>
      <c r="F20" s="108"/>
    </row>
    <row r="21" spans="1:6" ht="92.4" x14ac:dyDescent="0.25">
      <c r="A21" s="75">
        <f t="shared" si="0"/>
        <v>179.68</v>
      </c>
      <c r="B21" s="80">
        <v>202.55</v>
      </c>
      <c r="C21" s="78" t="s">
        <v>144</v>
      </c>
      <c r="D21" s="78" t="s">
        <v>145</v>
      </c>
      <c r="E21" s="79" t="s">
        <v>1041</v>
      </c>
      <c r="F21" s="108"/>
    </row>
    <row r="22" spans="1:6" ht="52.8" x14ac:dyDescent="0.25">
      <c r="A22" s="75">
        <f t="shared" si="0"/>
        <v>202.55</v>
      </c>
      <c r="B22" s="80">
        <v>203.74</v>
      </c>
      <c r="C22" s="78" t="s">
        <v>137</v>
      </c>
      <c r="D22" s="78" t="s">
        <v>148</v>
      </c>
      <c r="E22" s="79" t="s">
        <v>572</v>
      </c>
      <c r="F22" s="108"/>
    </row>
    <row r="23" spans="1:6" ht="52.8" x14ac:dyDescent="0.25">
      <c r="A23" s="75">
        <f t="shared" si="0"/>
        <v>203.74</v>
      </c>
      <c r="B23" s="80">
        <v>209.51</v>
      </c>
      <c r="C23" s="78" t="s">
        <v>144</v>
      </c>
      <c r="D23" s="78"/>
      <c r="E23" s="79" t="s">
        <v>1042</v>
      </c>
      <c r="F23" s="108"/>
    </row>
    <row r="24" spans="1:6" ht="52.8" x14ac:dyDescent="0.25">
      <c r="A24" s="75">
        <f t="shared" si="0"/>
        <v>209.51</v>
      </c>
      <c r="B24" s="80">
        <v>211.25</v>
      </c>
      <c r="C24" s="78" t="s">
        <v>145</v>
      </c>
      <c r="D24" s="78" t="s">
        <v>148</v>
      </c>
      <c r="E24" s="79" t="s">
        <v>1043</v>
      </c>
      <c r="F24" s="108"/>
    </row>
    <row r="25" spans="1:6" ht="52.8" x14ac:dyDescent="0.25">
      <c r="A25" s="75">
        <f t="shared" si="0"/>
        <v>211.25</v>
      </c>
      <c r="B25" s="80">
        <v>214.11</v>
      </c>
      <c r="C25" s="78" t="s">
        <v>144</v>
      </c>
      <c r="D25" s="78"/>
      <c r="E25" s="79" t="s">
        <v>573</v>
      </c>
      <c r="F25" s="108"/>
    </row>
    <row r="26" spans="1:6" ht="92.4" x14ac:dyDescent="0.25">
      <c r="A26" s="75">
        <f t="shared" si="0"/>
        <v>214.11</v>
      </c>
      <c r="B26" s="80">
        <v>225.5</v>
      </c>
      <c r="C26" s="78" t="s">
        <v>142</v>
      </c>
      <c r="D26" s="78"/>
      <c r="E26" s="79" t="s">
        <v>1044</v>
      </c>
      <c r="F26" s="108"/>
    </row>
    <row r="27" spans="1:6" ht="92.4" x14ac:dyDescent="0.25">
      <c r="A27" s="75">
        <f t="shared" si="0"/>
        <v>225.5</v>
      </c>
      <c r="B27" s="80">
        <v>236.26</v>
      </c>
      <c r="C27" s="78" t="s">
        <v>137</v>
      </c>
      <c r="D27" s="78" t="s">
        <v>144</v>
      </c>
      <c r="E27" s="79" t="s">
        <v>1045</v>
      </c>
      <c r="F27" s="108"/>
    </row>
    <row r="28" spans="1:6" ht="52.8" x14ac:dyDescent="0.25">
      <c r="A28" s="75">
        <f t="shared" si="0"/>
        <v>236.26</v>
      </c>
      <c r="B28" s="80">
        <v>240.6</v>
      </c>
      <c r="C28" s="78" t="s">
        <v>144</v>
      </c>
      <c r="D28" s="78" t="s">
        <v>140</v>
      </c>
      <c r="E28" s="79" t="s">
        <v>574</v>
      </c>
      <c r="F28" s="108"/>
    </row>
    <row r="29" spans="1:6" ht="79.2" x14ac:dyDescent="0.25">
      <c r="A29" s="75">
        <f t="shared" si="0"/>
        <v>240.6</v>
      </c>
      <c r="B29" s="80">
        <v>243.55</v>
      </c>
      <c r="C29" s="78" t="s">
        <v>165</v>
      </c>
      <c r="D29" s="78" t="s">
        <v>140</v>
      </c>
      <c r="E29" s="79" t="s">
        <v>1046</v>
      </c>
      <c r="F29" s="108"/>
    </row>
    <row r="30" spans="1:6" ht="79.2" x14ac:dyDescent="0.25">
      <c r="A30" s="75">
        <f t="shared" si="0"/>
        <v>243.55</v>
      </c>
      <c r="B30" s="80">
        <v>262.22000000000003</v>
      </c>
      <c r="C30" s="78" t="s">
        <v>148</v>
      </c>
      <c r="D30" s="78" t="s">
        <v>144</v>
      </c>
      <c r="E30" s="79" t="s">
        <v>585</v>
      </c>
      <c r="F30" s="108"/>
    </row>
    <row r="31" spans="1:6" ht="79.2" x14ac:dyDescent="0.25">
      <c r="A31" s="75">
        <f t="shared" si="0"/>
        <v>262.22000000000003</v>
      </c>
      <c r="B31" s="80">
        <v>268.22000000000003</v>
      </c>
      <c r="C31" s="78" t="s">
        <v>148</v>
      </c>
      <c r="D31" s="78"/>
      <c r="E31" s="79" t="s">
        <v>1047</v>
      </c>
      <c r="F31" s="108"/>
    </row>
    <row r="32" spans="1:6" ht="92.4" x14ac:dyDescent="0.25">
      <c r="A32" s="75">
        <f t="shared" si="0"/>
        <v>268.22000000000003</v>
      </c>
      <c r="B32" s="80">
        <v>303.27999999999997</v>
      </c>
      <c r="C32" s="78" t="s">
        <v>143</v>
      </c>
      <c r="E32" s="79" t="s">
        <v>1048</v>
      </c>
    </row>
    <row r="33" spans="1:5" ht="52.8" x14ac:dyDescent="0.25">
      <c r="A33" s="75">
        <f t="shared" si="0"/>
        <v>303.27999999999997</v>
      </c>
      <c r="B33" s="80">
        <v>323.58</v>
      </c>
      <c r="C33" s="78" t="s">
        <v>163</v>
      </c>
      <c r="D33" s="78" t="s">
        <v>143</v>
      </c>
      <c r="E33" s="79" t="s">
        <v>1049</v>
      </c>
    </row>
    <row r="34" spans="1:5" ht="26.4" x14ac:dyDescent="0.25">
      <c r="A34" s="75">
        <f t="shared" si="0"/>
        <v>323.58</v>
      </c>
      <c r="B34" s="80">
        <v>324.5</v>
      </c>
      <c r="C34" s="78" t="s">
        <v>146</v>
      </c>
      <c r="D34" s="78"/>
      <c r="E34" s="79" t="s">
        <v>1050</v>
      </c>
    </row>
    <row r="35" spans="1:5" ht="52.8" x14ac:dyDescent="0.25">
      <c r="A35" s="75">
        <f t="shared" si="0"/>
        <v>324.5</v>
      </c>
      <c r="B35" s="80">
        <v>327.82</v>
      </c>
      <c r="C35" s="78" t="s">
        <v>136</v>
      </c>
      <c r="D35" s="78" t="s">
        <v>141</v>
      </c>
      <c r="E35" s="79" t="s">
        <v>1051</v>
      </c>
    </row>
    <row r="36" spans="1:5" ht="26.4" x14ac:dyDescent="0.25">
      <c r="A36" s="75">
        <f t="shared" si="0"/>
        <v>327.82</v>
      </c>
      <c r="B36" s="80">
        <v>328.22</v>
      </c>
      <c r="C36" s="78" t="s">
        <v>144</v>
      </c>
      <c r="D36" s="78" t="s">
        <v>149</v>
      </c>
      <c r="E36" s="79" t="s">
        <v>586</v>
      </c>
    </row>
    <row r="37" spans="1:5" ht="26.4" x14ac:dyDescent="0.25">
      <c r="A37" s="75">
        <f t="shared" si="0"/>
        <v>328.22</v>
      </c>
      <c r="B37" s="80">
        <v>330.65</v>
      </c>
      <c r="C37" s="78" t="s">
        <v>136</v>
      </c>
      <c r="D37" s="78"/>
      <c r="E37" s="79" t="s">
        <v>1052</v>
      </c>
    </row>
    <row r="38" spans="1:5" ht="26.4" x14ac:dyDescent="0.25">
      <c r="A38" s="75">
        <f t="shared" si="0"/>
        <v>330.65</v>
      </c>
      <c r="B38" s="80">
        <v>331.12</v>
      </c>
      <c r="C38" s="78" t="s">
        <v>146</v>
      </c>
      <c r="D38" s="78"/>
      <c r="E38" s="79" t="s">
        <v>587</v>
      </c>
    </row>
    <row r="39" spans="1:5" ht="39.6" x14ac:dyDescent="0.25">
      <c r="A39" s="75">
        <f t="shared" si="0"/>
        <v>331.12</v>
      </c>
      <c r="B39" s="80">
        <v>338.28</v>
      </c>
      <c r="C39" s="78" t="s">
        <v>136</v>
      </c>
      <c r="D39" s="78" t="s">
        <v>146</v>
      </c>
      <c r="E39" s="79" t="s">
        <v>588</v>
      </c>
    </row>
    <row r="40" spans="1:5" ht="26.4" x14ac:dyDescent="0.25">
      <c r="A40" s="75">
        <f t="shared" si="0"/>
        <v>338.28</v>
      </c>
      <c r="B40" s="80">
        <v>340.26</v>
      </c>
      <c r="C40" s="78" t="s">
        <v>146</v>
      </c>
      <c r="D40" s="78"/>
      <c r="E40" s="79" t="s">
        <v>589</v>
      </c>
    </row>
    <row r="41" spans="1:5" ht="39.6" x14ac:dyDescent="0.25">
      <c r="A41" s="75">
        <f t="shared" si="0"/>
        <v>340.26</v>
      </c>
      <c r="B41" s="80">
        <v>344.38</v>
      </c>
      <c r="C41" s="78" t="s">
        <v>144</v>
      </c>
      <c r="D41" s="78"/>
      <c r="E41" s="79" t="s">
        <v>1053</v>
      </c>
    </row>
    <row r="42" spans="1:5" ht="26.4" x14ac:dyDescent="0.25">
      <c r="A42" s="75">
        <f t="shared" si="0"/>
        <v>344.38</v>
      </c>
      <c r="B42" s="80">
        <v>345.14</v>
      </c>
      <c r="C42" s="78" t="s">
        <v>136</v>
      </c>
      <c r="D42" s="78" t="s">
        <v>144</v>
      </c>
      <c r="E42" s="79" t="s">
        <v>1054</v>
      </c>
    </row>
    <row r="43" spans="1:5" x14ac:dyDescent="0.25">
      <c r="A43" s="75">
        <f t="shared" si="0"/>
        <v>345.14</v>
      </c>
      <c r="B43" s="80">
        <v>345.94</v>
      </c>
      <c r="C43" s="78" t="s">
        <v>137</v>
      </c>
      <c r="D43" s="78"/>
      <c r="E43" s="79" t="s">
        <v>1055</v>
      </c>
    </row>
    <row r="44" spans="1:5" ht="52.8" x14ac:dyDescent="0.25">
      <c r="A44" s="75">
        <f t="shared" si="0"/>
        <v>345.94</v>
      </c>
      <c r="B44" s="80">
        <v>383.33</v>
      </c>
      <c r="C44" s="78" t="s">
        <v>143</v>
      </c>
      <c r="D44" s="78"/>
      <c r="E44" s="79" t="s">
        <v>1056</v>
      </c>
    </row>
    <row r="45" spans="1:5" ht="75.75" customHeight="1" x14ac:dyDescent="0.25">
      <c r="A45" s="75">
        <f t="shared" si="0"/>
        <v>383.33</v>
      </c>
      <c r="B45" s="80">
        <v>386.25</v>
      </c>
      <c r="C45" s="78" t="s">
        <v>146</v>
      </c>
      <c r="D45" s="78" t="s">
        <v>143</v>
      </c>
      <c r="E45" s="79" t="s">
        <v>1057</v>
      </c>
    </row>
    <row r="46" spans="1:5" ht="26.4" x14ac:dyDescent="0.25">
      <c r="A46" s="75">
        <f t="shared" si="0"/>
        <v>386.25</v>
      </c>
      <c r="B46" s="80">
        <v>389.12</v>
      </c>
      <c r="C46" s="78" t="s">
        <v>137</v>
      </c>
      <c r="D46" s="78"/>
      <c r="E46" s="79" t="s">
        <v>1058</v>
      </c>
    </row>
    <row r="47" spans="1:5" ht="39.6" x14ac:dyDescent="0.25">
      <c r="A47" s="75">
        <f t="shared" si="0"/>
        <v>389.12</v>
      </c>
      <c r="B47" s="80">
        <v>404.55</v>
      </c>
      <c r="C47" s="78" t="s">
        <v>143</v>
      </c>
      <c r="D47" s="78"/>
      <c r="E47" s="79" t="s">
        <v>668</v>
      </c>
    </row>
    <row r="48" spans="1:5" ht="39.6" x14ac:dyDescent="0.25">
      <c r="A48" s="75">
        <f t="shared" si="0"/>
        <v>404.55</v>
      </c>
      <c r="B48" s="80">
        <v>407.25</v>
      </c>
      <c r="C48" s="78" t="s">
        <v>137</v>
      </c>
      <c r="D48" s="78"/>
      <c r="E48" s="79" t="s">
        <v>1059</v>
      </c>
    </row>
    <row r="49" spans="1:5" ht="39.6" x14ac:dyDescent="0.25">
      <c r="A49" s="75">
        <f t="shared" si="0"/>
        <v>407.25</v>
      </c>
      <c r="B49" s="80">
        <v>408.63</v>
      </c>
      <c r="C49" s="78" t="s">
        <v>146</v>
      </c>
      <c r="D49" s="78"/>
      <c r="E49" s="79" t="s">
        <v>1060</v>
      </c>
    </row>
    <row r="50" spans="1:5" x14ac:dyDescent="0.25">
      <c r="A50" s="75">
        <f t="shared" si="0"/>
        <v>408.63</v>
      </c>
      <c r="B50" s="80">
        <v>409.21</v>
      </c>
      <c r="C50" s="78" t="s">
        <v>137</v>
      </c>
      <c r="D50" s="78"/>
      <c r="E50" s="79" t="s">
        <v>1019</v>
      </c>
    </row>
    <row r="51" spans="1:5" ht="42" customHeight="1" x14ac:dyDescent="0.25">
      <c r="A51" s="75">
        <f t="shared" si="0"/>
        <v>409.21</v>
      </c>
      <c r="B51" s="80">
        <v>410.78</v>
      </c>
      <c r="C51" s="78" t="s">
        <v>146</v>
      </c>
      <c r="D51" s="78"/>
      <c r="E51" s="79" t="s">
        <v>669</v>
      </c>
    </row>
    <row r="52" spans="1:5" ht="39.6" x14ac:dyDescent="0.25">
      <c r="A52" s="75">
        <f t="shared" si="0"/>
        <v>410.78</v>
      </c>
      <c r="B52" s="80">
        <v>415.59</v>
      </c>
      <c r="C52" s="78" t="s">
        <v>143</v>
      </c>
      <c r="D52" s="78" t="s">
        <v>146</v>
      </c>
      <c r="E52" s="79" t="s">
        <v>670</v>
      </c>
    </row>
    <row r="53" spans="1:5" ht="39.6" x14ac:dyDescent="0.25">
      <c r="A53" s="75">
        <f t="shared" si="0"/>
        <v>415.59</v>
      </c>
      <c r="B53" s="80">
        <v>415.62</v>
      </c>
      <c r="C53" s="78" t="s">
        <v>163</v>
      </c>
      <c r="D53" s="78"/>
      <c r="E53" s="79" t="s">
        <v>1061</v>
      </c>
    </row>
    <row r="54" spans="1:5" ht="39.6" x14ac:dyDescent="0.25">
      <c r="A54" s="75">
        <f t="shared" si="0"/>
        <v>415.62</v>
      </c>
      <c r="B54" s="80">
        <v>421.53</v>
      </c>
      <c r="C54" s="78" t="s">
        <v>144</v>
      </c>
      <c r="D54" s="78" t="s">
        <v>136</v>
      </c>
      <c r="E54" s="79" t="s">
        <v>1062</v>
      </c>
    </row>
    <row r="55" spans="1:5" ht="26.4" x14ac:dyDescent="0.25">
      <c r="A55" s="75">
        <f t="shared" si="0"/>
        <v>421.53</v>
      </c>
      <c r="B55" s="80">
        <v>425.29</v>
      </c>
      <c r="C55" s="78" t="s">
        <v>146</v>
      </c>
      <c r="D55" s="78" t="s">
        <v>143</v>
      </c>
      <c r="E55" s="79" t="s">
        <v>1063</v>
      </c>
    </row>
    <row r="56" spans="1:5" ht="26.4" x14ac:dyDescent="0.25">
      <c r="A56" s="75">
        <f t="shared" si="0"/>
        <v>425.29</v>
      </c>
      <c r="B56" s="80">
        <v>425.64</v>
      </c>
      <c r="C56" s="78" t="s">
        <v>137</v>
      </c>
      <c r="D56" s="78"/>
      <c r="E56" s="79" t="s">
        <v>1064</v>
      </c>
    </row>
    <row r="57" spans="1:5" ht="26.4" x14ac:dyDescent="0.25">
      <c r="A57" s="75">
        <f t="shared" si="0"/>
        <v>425.64</v>
      </c>
      <c r="B57" s="80">
        <v>428.71</v>
      </c>
      <c r="C57" s="78" t="s">
        <v>146</v>
      </c>
      <c r="D57" s="78" t="s">
        <v>143</v>
      </c>
      <c r="E57" s="79" t="s">
        <v>1017</v>
      </c>
    </row>
    <row r="58" spans="1:5" x14ac:dyDescent="0.25">
      <c r="A58" s="75">
        <f t="shared" si="0"/>
        <v>428.71</v>
      </c>
      <c r="B58" s="80">
        <v>429.3</v>
      </c>
      <c r="C58" s="78" t="s">
        <v>137</v>
      </c>
      <c r="D58" s="78"/>
      <c r="E58" s="79" t="s">
        <v>1018</v>
      </c>
    </row>
    <row r="59" spans="1:5" ht="39.6" x14ac:dyDescent="0.25">
      <c r="A59" s="75">
        <f t="shared" si="0"/>
        <v>429.3</v>
      </c>
      <c r="B59" s="80">
        <v>430.96</v>
      </c>
      <c r="C59" s="78" t="s">
        <v>144</v>
      </c>
      <c r="D59" s="78" t="s">
        <v>143</v>
      </c>
      <c r="E59" s="79" t="s">
        <v>1065</v>
      </c>
    </row>
    <row r="60" spans="1:5" ht="39.6" x14ac:dyDescent="0.25">
      <c r="A60" s="75">
        <f t="shared" si="0"/>
        <v>430.96</v>
      </c>
      <c r="B60" s="80">
        <v>434.34</v>
      </c>
      <c r="C60" s="78" t="s">
        <v>141</v>
      </c>
      <c r="D60" s="78" t="s">
        <v>143</v>
      </c>
      <c r="E60" s="79" t="s">
        <v>1028</v>
      </c>
    </row>
    <row r="61" spans="1:5" ht="39.6" x14ac:dyDescent="0.25">
      <c r="A61" s="75">
        <f t="shared" si="0"/>
        <v>434.34</v>
      </c>
      <c r="B61" s="80">
        <v>436.23</v>
      </c>
      <c r="C61" s="78" t="s">
        <v>144</v>
      </c>
      <c r="D61" s="78" t="s">
        <v>148</v>
      </c>
      <c r="E61" s="79" t="s">
        <v>1029</v>
      </c>
    </row>
    <row r="62" spans="1:5" ht="26.4" x14ac:dyDescent="0.25">
      <c r="A62" s="75">
        <f t="shared" si="0"/>
        <v>436.23</v>
      </c>
      <c r="B62" s="80">
        <v>438.66</v>
      </c>
      <c r="C62" s="78" t="s">
        <v>144</v>
      </c>
      <c r="D62" s="78" t="s">
        <v>140</v>
      </c>
      <c r="E62" s="79" t="s">
        <v>1030</v>
      </c>
    </row>
    <row r="63" spans="1:5" ht="39.6" x14ac:dyDescent="0.25">
      <c r="A63" s="75">
        <f t="shared" si="0"/>
        <v>438.66</v>
      </c>
      <c r="B63" s="80">
        <v>441.53</v>
      </c>
      <c r="C63" s="78" t="s">
        <v>137</v>
      </c>
      <c r="D63" s="78"/>
      <c r="E63" s="79" t="s">
        <v>1075</v>
      </c>
    </row>
    <row r="64" spans="1:5" ht="26.4" x14ac:dyDescent="0.25">
      <c r="A64" s="75">
        <f t="shared" si="0"/>
        <v>441.53</v>
      </c>
      <c r="B64" s="80">
        <v>442.23</v>
      </c>
      <c r="C64" s="78" t="s">
        <v>141</v>
      </c>
      <c r="D64" s="78"/>
      <c r="E64" s="79" t="s">
        <v>1031</v>
      </c>
    </row>
    <row r="65" spans="1:6" ht="39.6" x14ac:dyDescent="0.25">
      <c r="A65" s="75">
        <f t="shared" si="0"/>
        <v>442.23</v>
      </c>
      <c r="B65" s="80">
        <v>447.93</v>
      </c>
      <c r="C65" s="78" t="s">
        <v>146</v>
      </c>
      <c r="D65" s="78"/>
      <c r="E65" s="79" t="s">
        <v>1066</v>
      </c>
    </row>
    <row r="66" spans="1:6" ht="26.4" x14ac:dyDescent="0.25">
      <c r="A66" s="75">
        <f t="shared" si="0"/>
        <v>447.93</v>
      </c>
      <c r="B66" s="80">
        <v>455.95</v>
      </c>
      <c r="C66" s="78" t="s">
        <v>163</v>
      </c>
      <c r="D66" s="78" t="s">
        <v>141</v>
      </c>
      <c r="E66" s="79" t="s">
        <v>1067</v>
      </c>
    </row>
    <row r="67" spans="1:6" ht="26.4" x14ac:dyDescent="0.25">
      <c r="A67" s="75">
        <f t="shared" si="0"/>
        <v>455.95</v>
      </c>
      <c r="B67" s="80">
        <v>456.4</v>
      </c>
      <c r="C67" s="78" t="s">
        <v>146</v>
      </c>
      <c r="D67" s="78"/>
      <c r="E67" s="79" t="s">
        <v>1068</v>
      </c>
    </row>
    <row r="68" spans="1:6" ht="51" customHeight="1" x14ac:dyDescent="0.25">
      <c r="A68" s="75">
        <f t="shared" si="0"/>
        <v>456.4</v>
      </c>
      <c r="B68" s="80">
        <v>459.53</v>
      </c>
      <c r="C68" s="78" t="s">
        <v>141</v>
      </c>
      <c r="D68" s="78" t="s">
        <v>163</v>
      </c>
      <c r="E68" s="79" t="s">
        <v>1069</v>
      </c>
    </row>
    <row r="69" spans="1:6" ht="52.8" x14ac:dyDescent="0.25">
      <c r="A69" s="75">
        <f t="shared" si="0"/>
        <v>459.53</v>
      </c>
      <c r="B69" s="80">
        <v>467.59</v>
      </c>
      <c r="C69" s="78" t="s">
        <v>146</v>
      </c>
      <c r="D69" s="78"/>
      <c r="E69" s="79" t="s">
        <v>1070</v>
      </c>
    </row>
    <row r="70" spans="1:6" ht="52.8" x14ac:dyDescent="0.25">
      <c r="A70" s="75">
        <f t="shared" ref="A70:A75" si="1">B69</f>
        <v>467.59</v>
      </c>
      <c r="B70" s="80">
        <v>472.23</v>
      </c>
      <c r="C70" s="78" t="s">
        <v>137</v>
      </c>
      <c r="D70" s="78" t="s">
        <v>146</v>
      </c>
      <c r="E70" s="79" t="s">
        <v>1071</v>
      </c>
    </row>
    <row r="71" spans="1:6" ht="79.2" x14ac:dyDescent="0.25">
      <c r="A71" s="75">
        <f t="shared" si="1"/>
        <v>472.23</v>
      </c>
      <c r="B71" s="80">
        <v>486.78</v>
      </c>
      <c r="C71" s="78" t="s">
        <v>146</v>
      </c>
      <c r="D71" s="78" t="s">
        <v>148</v>
      </c>
      <c r="E71" s="79" t="s">
        <v>1072</v>
      </c>
    </row>
    <row r="72" spans="1:6" ht="66" x14ac:dyDescent="0.25">
      <c r="A72" s="75">
        <f t="shared" si="1"/>
        <v>486.78</v>
      </c>
      <c r="B72" s="80">
        <v>508.43</v>
      </c>
      <c r="C72" s="78" t="s">
        <v>163</v>
      </c>
      <c r="D72" s="78" t="s">
        <v>148</v>
      </c>
      <c r="E72" s="79" t="s">
        <v>1073</v>
      </c>
    </row>
    <row r="73" spans="1:6" ht="51" customHeight="1" x14ac:dyDescent="0.25">
      <c r="A73" s="75">
        <f t="shared" si="1"/>
        <v>508.43</v>
      </c>
      <c r="B73" s="75">
        <v>537.62</v>
      </c>
      <c r="C73" s="78" t="s">
        <v>136</v>
      </c>
      <c r="D73" s="78"/>
      <c r="E73" s="79" t="s">
        <v>1032</v>
      </c>
    </row>
    <row r="74" spans="1:6" ht="26.4" x14ac:dyDescent="0.25">
      <c r="A74" s="75">
        <f t="shared" si="1"/>
        <v>537.62</v>
      </c>
      <c r="B74" s="80">
        <v>538.16999999999996</v>
      </c>
      <c r="C74" s="78" t="s">
        <v>141</v>
      </c>
      <c r="D74" s="78"/>
      <c r="E74" s="79" t="s">
        <v>1074</v>
      </c>
    </row>
    <row r="75" spans="1:6" ht="26.4" x14ac:dyDescent="0.25">
      <c r="A75" s="75">
        <f t="shared" si="1"/>
        <v>538.16999999999996</v>
      </c>
      <c r="B75" s="80">
        <v>546.48</v>
      </c>
      <c r="C75" s="78" t="s">
        <v>136</v>
      </c>
      <c r="D75" s="78"/>
      <c r="E75" s="79" t="s">
        <v>1033</v>
      </c>
    </row>
    <row r="76" spans="1:6" ht="66" x14ac:dyDescent="0.25">
      <c r="A76" s="75">
        <f>B75</f>
        <v>546.48</v>
      </c>
      <c r="B76" s="80">
        <v>552.20000000000005</v>
      </c>
      <c r="C76" s="78" t="s">
        <v>163</v>
      </c>
      <c r="D76" s="78" t="s">
        <v>136</v>
      </c>
      <c r="E76" s="79" t="s">
        <v>1034</v>
      </c>
    </row>
    <row r="77" spans="1:6" ht="66" x14ac:dyDescent="0.25">
      <c r="A77" s="75">
        <f t="shared" ref="A77:A103" si="2">IF(B76="","",B76)</f>
        <v>552.20000000000005</v>
      </c>
      <c r="B77" s="80">
        <v>564.47</v>
      </c>
      <c r="C77" s="78" t="s">
        <v>136</v>
      </c>
      <c r="D77" s="78" t="s">
        <v>163</v>
      </c>
      <c r="E77" s="79" t="s">
        <v>1085</v>
      </c>
      <c r="F77" s="75"/>
    </row>
    <row r="78" spans="1:6" ht="52.8" x14ac:dyDescent="0.25">
      <c r="A78" s="75">
        <f t="shared" si="2"/>
        <v>564.47</v>
      </c>
      <c r="B78" s="80">
        <v>565.5</v>
      </c>
      <c r="C78" s="78" t="s">
        <v>1079</v>
      </c>
      <c r="D78" s="78" t="s">
        <v>164</v>
      </c>
      <c r="E78" s="79" t="s">
        <v>1086</v>
      </c>
    </row>
    <row r="79" spans="1:6" ht="39.6" x14ac:dyDescent="0.25">
      <c r="A79" s="75">
        <f t="shared" si="2"/>
        <v>565.5</v>
      </c>
      <c r="B79" s="80">
        <v>573.89</v>
      </c>
      <c r="C79" s="78" t="s">
        <v>163</v>
      </c>
      <c r="D79" s="78" t="s">
        <v>136</v>
      </c>
      <c r="E79" s="79" t="s">
        <v>1087</v>
      </c>
    </row>
    <row r="80" spans="1:6" ht="52.8" x14ac:dyDescent="0.25">
      <c r="A80" s="75">
        <f t="shared" si="2"/>
        <v>573.89</v>
      </c>
      <c r="B80" s="80">
        <v>579.84</v>
      </c>
      <c r="C80" s="78" t="s">
        <v>141</v>
      </c>
      <c r="D80" s="78" t="s">
        <v>147</v>
      </c>
      <c r="E80" s="79" t="s">
        <v>1088</v>
      </c>
    </row>
    <row r="81" spans="1:5" ht="52.8" x14ac:dyDescent="0.25">
      <c r="A81" s="75">
        <f t="shared" si="2"/>
        <v>579.84</v>
      </c>
      <c r="B81" s="80">
        <v>587.41</v>
      </c>
      <c r="C81" s="78" t="s">
        <v>163</v>
      </c>
      <c r="D81" s="78" t="s">
        <v>136</v>
      </c>
      <c r="E81" s="79" t="s">
        <v>1089</v>
      </c>
    </row>
    <row r="82" spans="1:5" ht="79.2" x14ac:dyDescent="0.25">
      <c r="A82" s="75">
        <f t="shared" si="2"/>
        <v>587.41</v>
      </c>
      <c r="B82" s="80">
        <v>639.16</v>
      </c>
      <c r="C82" s="78" t="s">
        <v>136</v>
      </c>
      <c r="D82" s="78"/>
      <c r="E82" s="79" t="s">
        <v>1090</v>
      </c>
    </row>
    <row r="83" spans="1:5" ht="39.6" x14ac:dyDescent="0.25">
      <c r="A83" s="75">
        <f t="shared" si="2"/>
        <v>639.16</v>
      </c>
      <c r="B83" s="80">
        <v>641.20000000000005</v>
      </c>
      <c r="C83" s="78" t="s">
        <v>136</v>
      </c>
      <c r="D83" s="78" t="s">
        <v>164</v>
      </c>
      <c r="E83" s="79" t="s">
        <v>1092</v>
      </c>
    </row>
    <row r="84" spans="1:5" ht="26.4" x14ac:dyDescent="0.25">
      <c r="A84" s="75">
        <v>641.20000000000005</v>
      </c>
      <c r="B84" s="80">
        <v>641.92999999999995</v>
      </c>
      <c r="C84" s="78" t="s">
        <v>1079</v>
      </c>
      <c r="D84" s="78" t="s">
        <v>164</v>
      </c>
      <c r="E84" s="79" t="s">
        <v>1091</v>
      </c>
    </row>
    <row r="85" spans="1:5" ht="39.6" x14ac:dyDescent="0.25">
      <c r="A85" s="75">
        <v>641.92999999999995</v>
      </c>
      <c r="B85" s="80">
        <v>647.4</v>
      </c>
      <c r="C85" s="78" t="s">
        <v>136</v>
      </c>
      <c r="D85" s="78" t="s">
        <v>164</v>
      </c>
      <c r="E85" s="79" t="s">
        <v>1093</v>
      </c>
    </row>
    <row r="86" spans="1:5" ht="39.6" x14ac:dyDescent="0.25">
      <c r="A86" s="75">
        <f>B85</f>
        <v>647.4</v>
      </c>
      <c r="B86" s="80">
        <v>661.66</v>
      </c>
      <c r="C86" s="78" t="s">
        <v>136</v>
      </c>
      <c r="D86" s="78"/>
      <c r="E86" s="79" t="s">
        <v>1099</v>
      </c>
    </row>
    <row r="87" spans="1:5" ht="52.8" x14ac:dyDescent="0.25">
      <c r="A87" s="75">
        <f t="shared" si="2"/>
        <v>661.66</v>
      </c>
      <c r="B87" s="80">
        <v>667.22</v>
      </c>
      <c r="C87" s="78" t="s">
        <v>163</v>
      </c>
      <c r="D87" s="78" t="s">
        <v>142</v>
      </c>
      <c r="E87" s="79" t="s">
        <v>1100</v>
      </c>
    </row>
    <row r="88" spans="1:5" ht="39.6" x14ac:dyDescent="0.25">
      <c r="A88" s="75">
        <f t="shared" si="2"/>
        <v>667.22</v>
      </c>
      <c r="B88" s="80">
        <v>672.3</v>
      </c>
      <c r="C88" s="78" t="s">
        <v>136</v>
      </c>
      <c r="D88" s="78"/>
      <c r="E88" s="79" t="s">
        <v>1101</v>
      </c>
    </row>
    <row r="89" spans="1:5" ht="39.6" x14ac:dyDescent="0.25">
      <c r="A89" s="75">
        <f t="shared" si="2"/>
        <v>672.3</v>
      </c>
      <c r="B89" s="80">
        <v>678.43</v>
      </c>
      <c r="C89" s="78" t="s">
        <v>136</v>
      </c>
      <c r="D89" s="78" t="s">
        <v>164</v>
      </c>
      <c r="E89" s="79" t="s">
        <v>1102</v>
      </c>
    </row>
    <row r="90" spans="1:5" ht="26.4" x14ac:dyDescent="0.25">
      <c r="A90" s="75">
        <f t="shared" si="2"/>
        <v>678.43</v>
      </c>
      <c r="B90" s="80">
        <v>680.57</v>
      </c>
      <c r="C90" s="78" t="s">
        <v>136</v>
      </c>
      <c r="D90" s="78" t="s">
        <v>140</v>
      </c>
      <c r="E90" s="79" t="s">
        <v>1123</v>
      </c>
    </row>
    <row r="91" spans="1:5" ht="26.4" x14ac:dyDescent="0.25">
      <c r="A91" s="75">
        <f t="shared" si="2"/>
        <v>680.57</v>
      </c>
      <c r="B91" s="80">
        <v>684.02</v>
      </c>
      <c r="C91" s="78" t="s">
        <v>136</v>
      </c>
      <c r="D91" s="78"/>
      <c r="E91" s="79" t="s">
        <v>1103</v>
      </c>
    </row>
    <row r="92" spans="1:5" ht="39.6" x14ac:dyDescent="0.25">
      <c r="A92" s="75">
        <f t="shared" si="2"/>
        <v>684.02</v>
      </c>
      <c r="B92" s="80">
        <v>690.37</v>
      </c>
      <c r="C92" s="78" t="s">
        <v>142</v>
      </c>
      <c r="D92" s="78" t="s">
        <v>163</v>
      </c>
      <c r="E92" s="79" t="s">
        <v>1104</v>
      </c>
    </row>
    <row r="93" spans="1:5" ht="39.6" x14ac:dyDescent="0.25">
      <c r="A93" s="75">
        <f t="shared" si="2"/>
        <v>690.37</v>
      </c>
      <c r="B93" s="80">
        <v>704.15</v>
      </c>
      <c r="C93" s="78" t="s">
        <v>163</v>
      </c>
      <c r="D93" s="78" t="s">
        <v>142</v>
      </c>
      <c r="E93" s="79" t="s">
        <v>1105</v>
      </c>
    </row>
    <row r="94" spans="1:5" ht="52.8" x14ac:dyDescent="0.25">
      <c r="A94" s="75">
        <f t="shared" si="2"/>
        <v>704.15</v>
      </c>
      <c r="B94" s="80">
        <v>716.22</v>
      </c>
      <c r="C94" s="78" t="s">
        <v>142</v>
      </c>
      <c r="D94" s="78" t="s">
        <v>163</v>
      </c>
      <c r="E94" s="79" t="s">
        <v>1106</v>
      </c>
    </row>
    <row r="95" spans="1:5" ht="52.8" x14ac:dyDescent="0.25">
      <c r="A95" s="75">
        <f t="shared" si="2"/>
        <v>716.22</v>
      </c>
      <c r="B95" s="80">
        <v>729.53</v>
      </c>
      <c r="C95" s="78" t="s">
        <v>136</v>
      </c>
      <c r="D95" s="78"/>
      <c r="E95" s="79" t="s">
        <v>1107</v>
      </c>
    </row>
    <row r="96" spans="1:5" ht="39.6" x14ac:dyDescent="0.25">
      <c r="A96" s="75">
        <f t="shared" si="2"/>
        <v>729.53</v>
      </c>
      <c r="B96" s="80">
        <v>732.3</v>
      </c>
      <c r="C96" s="78" t="s">
        <v>136</v>
      </c>
      <c r="D96" s="78" t="s">
        <v>141</v>
      </c>
      <c r="E96" s="79" t="s">
        <v>1108</v>
      </c>
    </row>
    <row r="97" spans="1:5" ht="52.8" x14ac:dyDescent="0.25">
      <c r="A97" s="75">
        <f t="shared" si="2"/>
        <v>732.3</v>
      </c>
      <c r="B97" s="80">
        <v>739.44</v>
      </c>
      <c r="C97" s="78" t="s">
        <v>136</v>
      </c>
      <c r="D97" s="78"/>
      <c r="E97" s="79" t="s">
        <v>1109</v>
      </c>
    </row>
    <row r="98" spans="1:5" ht="39.6" x14ac:dyDescent="0.25">
      <c r="A98" s="75">
        <f t="shared" si="2"/>
        <v>739.44</v>
      </c>
      <c r="B98" s="80">
        <v>740.9</v>
      </c>
      <c r="C98" s="78" t="s">
        <v>141</v>
      </c>
      <c r="D98" s="78" t="s">
        <v>163</v>
      </c>
      <c r="E98" s="79" t="s">
        <v>1110</v>
      </c>
    </row>
    <row r="99" spans="1:5" ht="39.6" x14ac:dyDescent="0.25">
      <c r="A99" s="75">
        <f t="shared" si="2"/>
        <v>740.9</v>
      </c>
      <c r="B99" s="80">
        <v>747.74</v>
      </c>
      <c r="C99" s="78" t="s">
        <v>136</v>
      </c>
      <c r="D99" s="78"/>
      <c r="E99" s="79" t="s">
        <v>1111</v>
      </c>
    </row>
    <row r="100" spans="1:5" ht="52.8" x14ac:dyDescent="0.25">
      <c r="A100" s="75">
        <f t="shared" si="2"/>
        <v>747.74</v>
      </c>
      <c r="B100" s="80">
        <v>752.65</v>
      </c>
      <c r="C100" s="78" t="s">
        <v>163</v>
      </c>
      <c r="D100" s="78"/>
      <c r="E100" s="79" t="s">
        <v>1112</v>
      </c>
    </row>
    <row r="101" spans="1:5" ht="26.4" x14ac:dyDescent="0.25">
      <c r="A101" s="75">
        <f t="shared" si="2"/>
        <v>752.65</v>
      </c>
      <c r="B101" s="80">
        <v>759.72</v>
      </c>
      <c r="C101" s="78" t="s">
        <v>136</v>
      </c>
      <c r="D101" s="78"/>
      <c r="E101" s="79" t="s">
        <v>1113</v>
      </c>
    </row>
    <row r="102" spans="1:5" ht="39.6" x14ac:dyDescent="0.25">
      <c r="A102" s="75">
        <f t="shared" si="2"/>
        <v>759.72</v>
      </c>
      <c r="B102" s="80">
        <v>761.08</v>
      </c>
      <c r="C102" s="78" t="s">
        <v>141</v>
      </c>
      <c r="D102" s="78"/>
      <c r="E102" s="79" t="s">
        <v>1114</v>
      </c>
    </row>
    <row r="103" spans="1:5" ht="39.6" x14ac:dyDescent="0.25">
      <c r="A103" s="75">
        <f t="shared" si="2"/>
        <v>761.08</v>
      </c>
      <c r="B103" s="80">
        <v>764.65</v>
      </c>
      <c r="C103" s="78" t="s">
        <v>163</v>
      </c>
      <c r="D103" s="78"/>
      <c r="E103" s="79" t="s">
        <v>1115</v>
      </c>
    </row>
    <row r="104" spans="1:5" ht="26.4" x14ac:dyDescent="0.25">
      <c r="A104" s="75">
        <f t="shared" ref="A104:A107" si="3">IF(B103="","",B103)</f>
        <v>764.65</v>
      </c>
      <c r="B104" s="80">
        <v>764.42</v>
      </c>
      <c r="C104" s="78" t="s">
        <v>136</v>
      </c>
      <c r="D104" s="78"/>
      <c r="E104" s="79" t="s">
        <v>1116</v>
      </c>
    </row>
    <row r="105" spans="1:5" ht="52.8" x14ac:dyDescent="0.25">
      <c r="A105" s="75">
        <f t="shared" si="3"/>
        <v>764.42</v>
      </c>
      <c r="B105" s="80">
        <v>767.78</v>
      </c>
      <c r="C105" s="78" t="s">
        <v>163</v>
      </c>
      <c r="D105" s="78"/>
      <c r="E105" s="79" t="s">
        <v>1117</v>
      </c>
    </row>
    <row r="106" spans="1:5" ht="26.4" x14ac:dyDescent="0.25">
      <c r="A106" s="75">
        <f t="shared" si="3"/>
        <v>767.78</v>
      </c>
      <c r="B106" s="80">
        <v>778.24</v>
      </c>
      <c r="C106" s="78" t="s">
        <v>136</v>
      </c>
      <c r="D106" s="78"/>
      <c r="E106" s="79" t="s">
        <v>1125</v>
      </c>
    </row>
    <row r="107" spans="1:5" ht="26.4" x14ac:dyDescent="0.25">
      <c r="A107" s="75">
        <f t="shared" si="3"/>
        <v>778.24</v>
      </c>
      <c r="B107" s="80">
        <v>794.15</v>
      </c>
      <c r="C107" s="78" t="s">
        <v>136</v>
      </c>
      <c r="D107" s="78" t="s">
        <v>141</v>
      </c>
      <c r="E107" s="79" t="s">
        <v>1126</v>
      </c>
    </row>
    <row r="108" spans="1:5" ht="26.4" x14ac:dyDescent="0.25">
      <c r="A108" s="75">
        <f>B107</f>
        <v>794.15</v>
      </c>
      <c r="B108" s="80">
        <v>800.51</v>
      </c>
      <c r="C108" s="78" t="s">
        <v>141</v>
      </c>
      <c r="D108" s="78"/>
      <c r="E108" s="79" t="s">
        <v>1127</v>
      </c>
    </row>
    <row r="109" spans="1:5" ht="26.4" x14ac:dyDescent="0.25">
      <c r="A109" s="75">
        <f t="shared" ref="A109:A116" si="4">B108</f>
        <v>800.51</v>
      </c>
      <c r="B109" s="80">
        <v>802.06</v>
      </c>
      <c r="C109" s="78" t="s">
        <v>136</v>
      </c>
      <c r="D109" s="78"/>
      <c r="E109" s="79" t="s">
        <v>1128</v>
      </c>
    </row>
    <row r="110" spans="1:5" ht="26.4" x14ac:dyDescent="0.25">
      <c r="A110" s="75">
        <f t="shared" si="4"/>
        <v>802.06</v>
      </c>
      <c r="B110" s="80">
        <v>810.77</v>
      </c>
      <c r="C110" s="78" t="s">
        <v>163</v>
      </c>
      <c r="D110" s="78" t="s">
        <v>141</v>
      </c>
      <c r="E110" s="79" t="s">
        <v>1129</v>
      </c>
    </row>
    <row r="111" spans="1:5" ht="26.4" x14ac:dyDescent="0.25">
      <c r="A111" s="75">
        <f t="shared" si="4"/>
        <v>810.77</v>
      </c>
      <c r="B111" s="80">
        <v>820.78</v>
      </c>
      <c r="C111" s="78" t="s">
        <v>141</v>
      </c>
      <c r="D111" s="78"/>
      <c r="E111" s="79" t="s">
        <v>1130</v>
      </c>
    </row>
    <row r="112" spans="1:5" ht="39.6" x14ac:dyDescent="0.25">
      <c r="A112" s="75">
        <f t="shared" si="4"/>
        <v>820.78</v>
      </c>
      <c r="B112" s="80">
        <v>832.6</v>
      </c>
      <c r="C112" s="78" t="s">
        <v>136</v>
      </c>
      <c r="D112" s="78" t="s">
        <v>141</v>
      </c>
      <c r="E112" s="79" t="s">
        <v>1131</v>
      </c>
    </row>
    <row r="113" spans="1:5" ht="26.4" x14ac:dyDescent="0.25">
      <c r="A113" s="75">
        <v>832.6</v>
      </c>
      <c r="B113" s="80">
        <v>835.2</v>
      </c>
      <c r="C113" s="78" t="s">
        <v>163</v>
      </c>
      <c r="D113" s="78" t="s">
        <v>141</v>
      </c>
      <c r="E113" s="153" t="s">
        <v>1132</v>
      </c>
    </row>
    <row r="114" spans="1:5" ht="26.4" x14ac:dyDescent="0.25">
      <c r="A114" s="75">
        <f>B112</f>
        <v>832.6</v>
      </c>
      <c r="B114" s="80">
        <v>844.45</v>
      </c>
      <c r="C114" s="78" t="s">
        <v>136</v>
      </c>
      <c r="D114" s="78"/>
      <c r="E114" s="153" t="s">
        <v>1133</v>
      </c>
    </row>
    <row r="115" spans="1:5" ht="26.4" x14ac:dyDescent="0.25">
      <c r="A115" s="75">
        <f t="shared" si="4"/>
        <v>844.45</v>
      </c>
      <c r="B115" s="80">
        <v>849.37</v>
      </c>
      <c r="C115" s="78" t="s">
        <v>144</v>
      </c>
      <c r="D115" s="78" t="s">
        <v>163</v>
      </c>
      <c r="E115" s="153" t="s">
        <v>1134</v>
      </c>
    </row>
    <row r="116" spans="1:5" ht="39.6" x14ac:dyDescent="0.25">
      <c r="A116" s="75">
        <f t="shared" si="4"/>
        <v>849.37</v>
      </c>
      <c r="B116" s="80">
        <v>859.54</v>
      </c>
      <c r="C116" s="78" t="s">
        <v>136</v>
      </c>
      <c r="D116" s="78"/>
      <c r="E116" s="153" t="s">
        <v>1135</v>
      </c>
    </row>
  </sheetData>
  <autoFilter ref="A3:F107" xr:uid="{00000000-0001-0000-0500-000000000000}"/>
  <mergeCells count="5">
    <mergeCell ref="A1:E1"/>
    <mergeCell ref="A2:B2"/>
    <mergeCell ref="C2:C3"/>
    <mergeCell ref="E2:E3"/>
    <mergeCell ref="D2:D3"/>
  </mergeCells>
  <conditionalFormatting sqref="B4:B13">
    <cfRule type="expression" dxfId="1" priority="1">
      <formula>$B5-$C5&lt;0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58"/>
  <sheetViews>
    <sheetView zoomScale="90" zoomScaleNormal="90" workbookViewId="0">
      <pane ySplit="2" topLeftCell="A646" activePane="bottomLeft" state="frozen"/>
      <selection pane="bottomLeft" activeCell="F658" sqref="F658"/>
    </sheetView>
  </sheetViews>
  <sheetFormatPr defaultRowHeight="13.2" x14ac:dyDescent="0.25"/>
  <cols>
    <col min="1" max="1" width="13.109375" bestFit="1" customWidth="1"/>
    <col min="6" max="6" width="61.44140625" customWidth="1"/>
  </cols>
  <sheetData>
    <row r="1" spans="1:6" ht="15.6" x14ac:dyDescent="0.25">
      <c r="A1" s="199" t="s">
        <v>111</v>
      </c>
      <c r="B1" s="200"/>
      <c r="C1" s="200"/>
      <c r="D1" s="200"/>
      <c r="E1" s="200"/>
      <c r="F1" s="201"/>
    </row>
    <row r="2" spans="1:6" ht="13.8" thickBot="1" x14ac:dyDescent="0.3">
      <c r="A2" s="81" t="s">
        <v>112</v>
      </c>
      <c r="B2" s="82" t="s">
        <v>42</v>
      </c>
      <c r="C2" s="83" t="s">
        <v>43</v>
      </c>
      <c r="D2" s="84" t="s">
        <v>113</v>
      </c>
      <c r="E2" s="84" t="s">
        <v>114</v>
      </c>
      <c r="F2" s="85" t="s">
        <v>37</v>
      </c>
    </row>
    <row r="3" spans="1:6" x14ac:dyDescent="0.25">
      <c r="A3" s="59" t="s">
        <v>237</v>
      </c>
      <c r="B3" s="23">
        <v>22.79</v>
      </c>
      <c r="C3" s="23">
        <v>25.91</v>
      </c>
      <c r="D3" s="86">
        <f t="shared" ref="D3:D9" si="0">C3-B3</f>
        <v>3.120000000000001</v>
      </c>
      <c r="E3" s="42" t="s">
        <v>84</v>
      </c>
      <c r="F3" s="45" t="s">
        <v>483</v>
      </c>
    </row>
    <row r="4" spans="1:6" x14ac:dyDescent="0.25">
      <c r="A4" s="59" t="s">
        <v>238</v>
      </c>
      <c r="B4" s="23">
        <f t="shared" ref="B4:B9" si="1">C3</f>
        <v>25.91</v>
      </c>
      <c r="C4" s="23">
        <v>27.43</v>
      </c>
      <c r="D4" s="86">
        <f t="shared" si="0"/>
        <v>1.5199999999999996</v>
      </c>
      <c r="E4" s="42" t="s">
        <v>84</v>
      </c>
      <c r="F4" s="45"/>
    </row>
    <row r="5" spans="1:6" x14ac:dyDescent="0.25">
      <c r="A5" s="59" t="s">
        <v>239</v>
      </c>
      <c r="B5" s="23">
        <f t="shared" si="1"/>
        <v>27.43</v>
      </c>
      <c r="C5" s="23">
        <v>29.05</v>
      </c>
      <c r="D5" s="86">
        <f t="shared" si="0"/>
        <v>1.620000000000001</v>
      </c>
      <c r="E5" s="42" t="s">
        <v>84</v>
      </c>
      <c r="F5" s="45"/>
    </row>
    <row r="6" spans="1:6" x14ac:dyDescent="0.25">
      <c r="A6" s="59" t="s">
        <v>240</v>
      </c>
      <c r="B6" s="23">
        <f t="shared" si="1"/>
        <v>29.05</v>
      </c>
      <c r="C6" s="23">
        <v>30.48</v>
      </c>
      <c r="D6" s="86">
        <f t="shared" si="0"/>
        <v>1.4299999999999997</v>
      </c>
      <c r="E6" s="42" t="s">
        <v>84</v>
      </c>
      <c r="F6" s="45"/>
    </row>
    <row r="7" spans="1:6" x14ac:dyDescent="0.25">
      <c r="A7" s="59" t="s">
        <v>241</v>
      </c>
      <c r="B7" s="23">
        <f t="shared" si="1"/>
        <v>30.48</v>
      </c>
      <c r="C7" s="23">
        <v>32</v>
      </c>
      <c r="D7" s="86">
        <f t="shared" si="0"/>
        <v>1.5199999999999996</v>
      </c>
      <c r="E7" s="42" t="s">
        <v>84</v>
      </c>
      <c r="F7" s="45"/>
    </row>
    <row r="8" spans="1:6" x14ac:dyDescent="0.25">
      <c r="A8" s="59" t="s">
        <v>242</v>
      </c>
      <c r="B8" s="23">
        <f t="shared" si="1"/>
        <v>32</v>
      </c>
      <c r="C8" s="23">
        <v>33.53</v>
      </c>
      <c r="D8" s="86">
        <f t="shared" si="0"/>
        <v>1.5300000000000011</v>
      </c>
      <c r="E8" s="42" t="s">
        <v>84</v>
      </c>
      <c r="F8" s="45"/>
    </row>
    <row r="9" spans="1:6" x14ac:dyDescent="0.25">
      <c r="A9" s="59" t="s">
        <v>243</v>
      </c>
      <c r="B9" s="23">
        <f t="shared" si="1"/>
        <v>33.53</v>
      </c>
      <c r="C9" s="23">
        <v>36</v>
      </c>
      <c r="D9" s="86">
        <f t="shared" si="0"/>
        <v>2.4699999999999989</v>
      </c>
      <c r="E9" s="42" t="s">
        <v>84</v>
      </c>
      <c r="F9" s="45" t="s">
        <v>140</v>
      </c>
    </row>
    <row r="10" spans="1:6" x14ac:dyDescent="0.25">
      <c r="A10" s="59" t="s">
        <v>244</v>
      </c>
      <c r="B10" s="23"/>
      <c r="C10" s="23"/>
      <c r="D10" s="86"/>
      <c r="E10" s="42" t="s">
        <v>86</v>
      </c>
      <c r="F10" s="45"/>
    </row>
    <row r="11" spans="1:6" x14ac:dyDescent="0.25">
      <c r="A11" s="59" t="s">
        <v>245</v>
      </c>
      <c r="B11" s="23">
        <f>C9</f>
        <v>36</v>
      </c>
      <c r="C11" s="23">
        <v>37.28</v>
      </c>
      <c r="D11" s="86">
        <f t="shared" ref="D11:D19" si="2">C11-B11</f>
        <v>1.2800000000000011</v>
      </c>
      <c r="E11" s="42" t="s">
        <v>84</v>
      </c>
      <c r="F11" s="45"/>
    </row>
    <row r="12" spans="1:6" x14ac:dyDescent="0.25">
      <c r="A12" s="59" t="s">
        <v>246</v>
      </c>
      <c r="B12" s="23">
        <f t="shared" ref="B12:B19" si="3">C11</f>
        <v>37.28</v>
      </c>
      <c r="C12" s="23">
        <v>38.1</v>
      </c>
      <c r="D12" s="86">
        <f t="shared" si="2"/>
        <v>0.82000000000000028</v>
      </c>
      <c r="E12" s="42" t="s">
        <v>84</v>
      </c>
      <c r="F12" s="45"/>
    </row>
    <row r="13" spans="1:6" x14ac:dyDescent="0.25">
      <c r="A13" s="59" t="s">
        <v>247</v>
      </c>
      <c r="B13" s="23">
        <f t="shared" si="3"/>
        <v>38.1</v>
      </c>
      <c r="C13" s="23">
        <v>39.630000000000003</v>
      </c>
      <c r="D13" s="86">
        <f t="shared" si="2"/>
        <v>1.5300000000000011</v>
      </c>
      <c r="E13" s="42" t="s">
        <v>84</v>
      </c>
      <c r="F13" s="45"/>
    </row>
    <row r="14" spans="1:6" x14ac:dyDescent="0.25">
      <c r="A14" s="59" t="s">
        <v>248</v>
      </c>
      <c r="B14" s="23">
        <f t="shared" si="3"/>
        <v>39.630000000000003</v>
      </c>
      <c r="C14" s="23">
        <v>41.15</v>
      </c>
      <c r="D14" s="86">
        <f t="shared" si="2"/>
        <v>1.519999999999996</v>
      </c>
      <c r="E14" s="42" t="s">
        <v>84</v>
      </c>
      <c r="F14" s="45"/>
    </row>
    <row r="15" spans="1:6" x14ac:dyDescent="0.25">
      <c r="A15" s="59" t="s">
        <v>249</v>
      </c>
      <c r="B15" s="23">
        <f t="shared" si="3"/>
        <v>41.15</v>
      </c>
      <c r="C15" s="23">
        <v>42.67</v>
      </c>
      <c r="D15" s="86">
        <f t="shared" si="2"/>
        <v>1.5200000000000031</v>
      </c>
      <c r="E15" s="42" t="s">
        <v>84</v>
      </c>
      <c r="F15" s="45"/>
    </row>
    <row r="16" spans="1:6" x14ac:dyDescent="0.25">
      <c r="A16" s="59" t="s">
        <v>250</v>
      </c>
      <c r="B16" s="23">
        <f t="shared" si="3"/>
        <v>42.67</v>
      </c>
      <c r="C16" s="23">
        <v>44.2</v>
      </c>
      <c r="D16" s="86">
        <f t="shared" si="2"/>
        <v>1.5300000000000011</v>
      </c>
      <c r="E16" s="42" t="s">
        <v>84</v>
      </c>
      <c r="F16" s="45"/>
    </row>
    <row r="17" spans="1:6" x14ac:dyDescent="0.25">
      <c r="A17" s="59" t="s">
        <v>251</v>
      </c>
      <c r="B17" s="23">
        <f t="shared" si="3"/>
        <v>44.2</v>
      </c>
      <c r="C17" s="23">
        <v>45.72</v>
      </c>
      <c r="D17" s="86">
        <f t="shared" si="2"/>
        <v>1.519999999999996</v>
      </c>
      <c r="E17" s="42" t="s">
        <v>84</v>
      </c>
      <c r="F17" s="45"/>
    </row>
    <row r="18" spans="1:6" x14ac:dyDescent="0.25">
      <c r="A18" s="59" t="s">
        <v>252</v>
      </c>
      <c r="B18" s="23">
        <f t="shared" si="3"/>
        <v>45.72</v>
      </c>
      <c r="C18" s="23">
        <v>47.24</v>
      </c>
      <c r="D18" s="86">
        <f t="shared" si="2"/>
        <v>1.5200000000000031</v>
      </c>
      <c r="E18" s="42" t="s">
        <v>84</v>
      </c>
      <c r="F18" s="45"/>
    </row>
    <row r="19" spans="1:6" x14ac:dyDescent="0.25">
      <c r="A19" s="59" t="s">
        <v>253</v>
      </c>
      <c r="B19" s="23">
        <f t="shared" si="3"/>
        <v>47.24</v>
      </c>
      <c r="C19" s="23">
        <v>48.77</v>
      </c>
      <c r="D19" s="86">
        <f t="shared" si="2"/>
        <v>1.5300000000000011</v>
      </c>
      <c r="E19" s="42" t="s">
        <v>84</v>
      </c>
      <c r="F19" s="45"/>
    </row>
    <row r="20" spans="1:6" x14ac:dyDescent="0.25">
      <c r="A20" s="59" t="s">
        <v>254</v>
      </c>
      <c r="B20" s="23"/>
      <c r="C20" s="23"/>
      <c r="D20" s="86"/>
      <c r="E20" s="42" t="s">
        <v>90</v>
      </c>
      <c r="F20" s="45"/>
    </row>
    <row r="21" spans="1:6" x14ac:dyDescent="0.25">
      <c r="A21" s="59" t="s">
        <v>255</v>
      </c>
      <c r="B21" s="23">
        <f t="shared" ref="B21" si="4">C19</f>
        <v>48.77</v>
      </c>
      <c r="C21" s="23">
        <v>49.72</v>
      </c>
      <c r="D21" s="86">
        <f t="shared" ref="D21:D29" si="5">C21-B21</f>
        <v>0.94999999999999574</v>
      </c>
      <c r="E21" s="42" t="s">
        <v>84</v>
      </c>
      <c r="F21" s="45"/>
    </row>
    <row r="22" spans="1:6" x14ac:dyDescent="0.25">
      <c r="A22" s="59" t="s">
        <v>256</v>
      </c>
      <c r="B22" s="23">
        <f t="shared" ref="B22:B29" si="6">C21</f>
        <v>49.72</v>
      </c>
      <c r="C22" s="23">
        <v>50.75</v>
      </c>
      <c r="D22" s="86">
        <f t="shared" si="5"/>
        <v>1.0300000000000011</v>
      </c>
      <c r="E22" s="42" t="s">
        <v>84</v>
      </c>
      <c r="F22" s="45"/>
    </row>
    <row r="23" spans="1:6" x14ac:dyDescent="0.25">
      <c r="A23" s="59" t="s">
        <v>257</v>
      </c>
      <c r="B23" s="23">
        <f t="shared" si="6"/>
        <v>50.75</v>
      </c>
      <c r="C23" s="23">
        <v>52.05</v>
      </c>
      <c r="D23" s="86">
        <f t="shared" si="5"/>
        <v>1.2999999999999972</v>
      </c>
      <c r="E23" s="42" t="s">
        <v>84</v>
      </c>
      <c r="F23" s="45"/>
    </row>
    <row r="24" spans="1:6" x14ac:dyDescent="0.25">
      <c r="A24" s="59" t="s">
        <v>258</v>
      </c>
      <c r="B24" s="23">
        <f t="shared" si="6"/>
        <v>52.05</v>
      </c>
      <c r="C24" s="23">
        <v>53.36</v>
      </c>
      <c r="D24" s="86">
        <f t="shared" si="5"/>
        <v>1.3100000000000023</v>
      </c>
      <c r="E24" s="42" t="s">
        <v>84</v>
      </c>
      <c r="F24" s="45"/>
    </row>
    <row r="25" spans="1:6" x14ac:dyDescent="0.25">
      <c r="A25" s="59" t="s">
        <v>259</v>
      </c>
      <c r="B25" s="23">
        <f t="shared" si="6"/>
        <v>53.36</v>
      </c>
      <c r="C25" s="23">
        <v>54.86</v>
      </c>
      <c r="D25" s="86">
        <f t="shared" si="5"/>
        <v>1.5</v>
      </c>
      <c r="E25" s="42" t="s">
        <v>84</v>
      </c>
      <c r="F25" s="45"/>
    </row>
    <row r="26" spans="1:6" x14ac:dyDescent="0.25">
      <c r="A26" s="59" t="s">
        <v>260</v>
      </c>
      <c r="B26" s="23">
        <f t="shared" si="6"/>
        <v>54.86</v>
      </c>
      <c r="C26" s="23">
        <v>56.39</v>
      </c>
      <c r="D26" s="86">
        <f t="shared" si="5"/>
        <v>1.5300000000000011</v>
      </c>
      <c r="E26" s="42" t="s">
        <v>84</v>
      </c>
      <c r="F26" s="45"/>
    </row>
    <row r="27" spans="1:6" x14ac:dyDescent="0.25">
      <c r="A27" s="59" t="s">
        <v>261</v>
      </c>
      <c r="B27" s="23">
        <f t="shared" si="6"/>
        <v>56.39</v>
      </c>
      <c r="C27" s="23">
        <v>57.5</v>
      </c>
      <c r="D27" s="86">
        <f t="shared" si="5"/>
        <v>1.1099999999999994</v>
      </c>
      <c r="E27" s="42" t="s">
        <v>84</v>
      </c>
      <c r="F27" s="45"/>
    </row>
    <row r="28" spans="1:6" x14ac:dyDescent="0.25">
      <c r="A28" s="59" t="s">
        <v>262</v>
      </c>
      <c r="B28" s="23">
        <f t="shared" si="6"/>
        <v>57.5</v>
      </c>
      <c r="C28" s="23">
        <v>58.85</v>
      </c>
      <c r="D28" s="86">
        <f t="shared" si="5"/>
        <v>1.3500000000000014</v>
      </c>
      <c r="E28" s="42" t="s">
        <v>84</v>
      </c>
      <c r="F28" s="45"/>
    </row>
    <row r="29" spans="1:6" x14ac:dyDescent="0.25">
      <c r="A29" s="59" t="s">
        <v>263</v>
      </c>
      <c r="B29" s="23">
        <f t="shared" si="6"/>
        <v>58.85</v>
      </c>
      <c r="C29" s="23">
        <v>60.3</v>
      </c>
      <c r="D29" s="86">
        <f t="shared" si="5"/>
        <v>1.4499999999999957</v>
      </c>
      <c r="E29" s="42" t="s">
        <v>84</v>
      </c>
      <c r="F29" s="45" t="s">
        <v>145</v>
      </c>
    </row>
    <row r="30" spans="1:6" x14ac:dyDescent="0.25">
      <c r="A30" s="59" t="s">
        <v>264</v>
      </c>
      <c r="B30" s="23"/>
      <c r="C30" s="23"/>
      <c r="D30" s="86"/>
      <c r="E30" s="42" t="s">
        <v>86</v>
      </c>
      <c r="F30" s="45"/>
    </row>
    <row r="31" spans="1:6" x14ac:dyDescent="0.25">
      <c r="A31" s="59" t="s">
        <v>265</v>
      </c>
      <c r="B31" s="23">
        <f t="shared" ref="B31" si="7">C29</f>
        <v>60.3</v>
      </c>
      <c r="C31" s="23">
        <v>61.1</v>
      </c>
      <c r="D31" s="86">
        <f t="shared" ref="D31:D39" si="8">C31-B31</f>
        <v>0.80000000000000426</v>
      </c>
      <c r="E31" s="42" t="s">
        <v>84</v>
      </c>
      <c r="F31" s="45" t="s">
        <v>163</v>
      </c>
    </row>
    <row r="32" spans="1:6" x14ac:dyDescent="0.25">
      <c r="A32" s="59" t="s">
        <v>266</v>
      </c>
      <c r="B32" s="23">
        <f t="shared" ref="B32:B39" si="9">C31</f>
        <v>61.1</v>
      </c>
      <c r="C32" s="23">
        <v>61.67</v>
      </c>
      <c r="D32" s="86">
        <f t="shared" si="8"/>
        <v>0.57000000000000028</v>
      </c>
      <c r="E32" s="42" t="s">
        <v>84</v>
      </c>
      <c r="F32" s="45" t="s">
        <v>145</v>
      </c>
    </row>
    <row r="33" spans="1:7" x14ac:dyDescent="0.25">
      <c r="A33" s="59" t="s">
        <v>267</v>
      </c>
      <c r="B33" s="23">
        <f t="shared" si="9"/>
        <v>61.67</v>
      </c>
      <c r="C33" s="23">
        <v>62.95</v>
      </c>
      <c r="D33" s="86">
        <f t="shared" si="8"/>
        <v>1.2800000000000011</v>
      </c>
      <c r="E33" s="42" t="s">
        <v>84</v>
      </c>
      <c r="F33" s="45" t="s">
        <v>484</v>
      </c>
      <c r="G33" s="63"/>
    </row>
    <row r="34" spans="1:7" x14ac:dyDescent="0.25">
      <c r="A34" s="59" t="s">
        <v>268</v>
      </c>
      <c r="B34" s="23">
        <f t="shared" si="9"/>
        <v>62.95</v>
      </c>
      <c r="C34" s="23">
        <v>64.5</v>
      </c>
      <c r="D34" s="86">
        <f t="shared" si="8"/>
        <v>1.5499999999999972</v>
      </c>
      <c r="E34" s="42" t="s">
        <v>84</v>
      </c>
      <c r="F34" s="45"/>
    </row>
    <row r="35" spans="1:7" x14ac:dyDescent="0.25">
      <c r="A35" s="59" t="s">
        <v>269</v>
      </c>
      <c r="B35" s="23">
        <f t="shared" si="9"/>
        <v>64.5</v>
      </c>
      <c r="C35" s="23">
        <v>65.97</v>
      </c>
      <c r="D35" s="86">
        <f t="shared" si="8"/>
        <v>1.4699999999999989</v>
      </c>
      <c r="E35" s="42" t="s">
        <v>84</v>
      </c>
      <c r="F35" s="45"/>
    </row>
    <row r="36" spans="1:7" x14ac:dyDescent="0.25">
      <c r="A36" s="59" t="s">
        <v>270</v>
      </c>
      <c r="B36" s="23">
        <f t="shared" si="9"/>
        <v>65.97</v>
      </c>
      <c r="C36" s="23">
        <v>66.760000000000005</v>
      </c>
      <c r="D36" s="86">
        <f t="shared" si="8"/>
        <v>0.79000000000000625</v>
      </c>
      <c r="E36" s="42" t="s">
        <v>84</v>
      </c>
      <c r="F36" s="45"/>
    </row>
    <row r="37" spans="1:7" x14ac:dyDescent="0.25">
      <c r="A37" s="59" t="s">
        <v>271</v>
      </c>
      <c r="B37" s="23">
        <f t="shared" si="9"/>
        <v>66.760000000000005</v>
      </c>
      <c r="C37" s="23">
        <v>67.27</v>
      </c>
      <c r="D37" s="86">
        <f t="shared" si="8"/>
        <v>0.50999999999999091</v>
      </c>
      <c r="E37" s="42" t="s">
        <v>84</v>
      </c>
      <c r="F37" s="45" t="s">
        <v>66</v>
      </c>
    </row>
    <row r="38" spans="1:7" x14ac:dyDescent="0.25">
      <c r="A38" s="59" t="s">
        <v>272</v>
      </c>
      <c r="B38" s="23">
        <f t="shared" si="9"/>
        <v>67.27</v>
      </c>
      <c r="C38" s="23">
        <v>68.88</v>
      </c>
      <c r="D38" s="86">
        <f t="shared" si="8"/>
        <v>1.6099999999999994</v>
      </c>
      <c r="E38" s="42" t="s">
        <v>84</v>
      </c>
      <c r="F38" s="45"/>
    </row>
    <row r="39" spans="1:7" x14ac:dyDescent="0.25">
      <c r="A39" s="59" t="s">
        <v>273</v>
      </c>
      <c r="B39" s="23">
        <f t="shared" si="9"/>
        <v>68.88</v>
      </c>
      <c r="C39" s="23">
        <v>70.5</v>
      </c>
      <c r="D39" s="86">
        <f t="shared" si="8"/>
        <v>1.6200000000000045</v>
      </c>
      <c r="E39" s="42" t="s">
        <v>84</v>
      </c>
      <c r="F39" s="45"/>
    </row>
    <row r="40" spans="1:7" x14ac:dyDescent="0.25">
      <c r="A40" s="59" t="s">
        <v>274</v>
      </c>
      <c r="B40" s="23"/>
      <c r="C40" s="23"/>
      <c r="D40" s="86"/>
      <c r="E40" s="42" t="s">
        <v>92</v>
      </c>
      <c r="F40" s="45"/>
    </row>
    <row r="41" spans="1:7" x14ac:dyDescent="0.25">
      <c r="A41" s="59" t="s">
        <v>275</v>
      </c>
      <c r="B41" s="23">
        <f t="shared" ref="B41" si="10">C39</f>
        <v>70.5</v>
      </c>
      <c r="C41" s="23">
        <v>72.150000000000006</v>
      </c>
      <c r="D41" s="86">
        <f t="shared" ref="D41:D49" si="11">C41-B41</f>
        <v>1.6500000000000057</v>
      </c>
      <c r="E41" s="42" t="s">
        <v>84</v>
      </c>
      <c r="F41" s="45"/>
    </row>
    <row r="42" spans="1:7" x14ac:dyDescent="0.25">
      <c r="A42" s="59" t="s">
        <v>276</v>
      </c>
      <c r="B42" s="23">
        <f t="shared" ref="B42:B49" si="12">C41</f>
        <v>72.150000000000006</v>
      </c>
      <c r="C42" s="23">
        <v>73.58</v>
      </c>
      <c r="D42" s="86">
        <f t="shared" si="11"/>
        <v>1.4299999999999926</v>
      </c>
      <c r="E42" s="42" t="s">
        <v>84</v>
      </c>
      <c r="F42" s="45"/>
    </row>
    <row r="43" spans="1:7" x14ac:dyDescent="0.25">
      <c r="A43" s="59" t="s">
        <v>277</v>
      </c>
      <c r="B43" s="23">
        <f t="shared" si="12"/>
        <v>73.58</v>
      </c>
      <c r="C43" s="23">
        <v>74.849999999999994</v>
      </c>
      <c r="D43" s="86">
        <f t="shared" si="11"/>
        <v>1.269999999999996</v>
      </c>
      <c r="E43" s="42" t="s">
        <v>84</v>
      </c>
      <c r="F43" s="45" t="s">
        <v>148</v>
      </c>
    </row>
    <row r="44" spans="1:7" x14ac:dyDescent="0.25">
      <c r="A44" s="59" t="s">
        <v>278</v>
      </c>
      <c r="B44" s="23">
        <f t="shared" si="12"/>
        <v>74.849999999999994</v>
      </c>
      <c r="C44" s="23">
        <v>75.7</v>
      </c>
      <c r="D44" s="86">
        <f t="shared" si="11"/>
        <v>0.85000000000000853</v>
      </c>
      <c r="E44" s="42" t="s">
        <v>84</v>
      </c>
      <c r="F44" s="45"/>
    </row>
    <row r="45" spans="1:7" x14ac:dyDescent="0.25">
      <c r="A45" s="59" t="s">
        <v>279</v>
      </c>
      <c r="B45" s="23">
        <f t="shared" si="12"/>
        <v>75.7</v>
      </c>
      <c r="C45" s="23">
        <v>77.099999999999994</v>
      </c>
      <c r="D45" s="86">
        <f t="shared" si="11"/>
        <v>1.3999999999999915</v>
      </c>
      <c r="E45" s="42" t="s">
        <v>84</v>
      </c>
      <c r="F45" s="45"/>
    </row>
    <row r="46" spans="1:7" x14ac:dyDescent="0.25">
      <c r="A46" s="59" t="s">
        <v>280</v>
      </c>
      <c r="B46" s="23">
        <f t="shared" si="12"/>
        <v>77.099999999999994</v>
      </c>
      <c r="C46" s="23">
        <v>78.7</v>
      </c>
      <c r="D46" s="86">
        <f t="shared" si="11"/>
        <v>1.6000000000000085</v>
      </c>
      <c r="E46" s="42" t="s">
        <v>84</v>
      </c>
      <c r="F46" s="45"/>
    </row>
    <row r="47" spans="1:7" x14ac:dyDescent="0.25">
      <c r="A47" s="59" t="s">
        <v>281</v>
      </c>
      <c r="B47" s="23">
        <f t="shared" si="12"/>
        <v>78.7</v>
      </c>
      <c r="C47" s="23">
        <v>80.3</v>
      </c>
      <c r="D47" s="86">
        <f t="shared" si="11"/>
        <v>1.5999999999999943</v>
      </c>
      <c r="E47" s="42" t="s">
        <v>84</v>
      </c>
      <c r="F47" s="45"/>
    </row>
    <row r="48" spans="1:7" x14ac:dyDescent="0.25">
      <c r="A48" s="59" t="s">
        <v>282</v>
      </c>
      <c r="B48" s="23">
        <f t="shared" si="12"/>
        <v>80.3</v>
      </c>
      <c r="C48" s="23">
        <v>82.1</v>
      </c>
      <c r="D48" s="86">
        <f t="shared" si="11"/>
        <v>1.7999999999999972</v>
      </c>
      <c r="E48" s="42" t="s">
        <v>84</v>
      </c>
      <c r="F48" s="45" t="s">
        <v>485</v>
      </c>
    </row>
    <row r="49" spans="1:6" x14ac:dyDescent="0.25">
      <c r="A49" s="59" t="s">
        <v>283</v>
      </c>
      <c r="B49" s="23">
        <f t="shared" si="12"/>
        <v>82.1</v>
      </c>
      <c r="C49" s="23">
        <v>84</v>
      </c>
      <c r="D49" s="86">
        <f t="shared" si="11"/>
        <v>1.9000000000000057</v>
      </c>
      <c r="E49" s="42" t="s">
        <v>84</v>
      </c>
      <c r="F49" s="45" t="s">
        <v>486</v>
      </c>
    </row>
    <row r="50" spans="1:6" x14ac:dyDescent="0.25">
      <c r="A50" s="59" t="s">
        <v>284</v>
      </c>
      <c r="B50" s="23"/>
      <c r="C50" s="23"/>
      <c r="D50" s="86"/>
      <c r="E50" s="42" t="s">
        <v>86</v>
      </c>
      <c r="F50" s="45"/>
    </row>
    <row r="51" spans="1:6" x14ac:dyDescent="0.25">
      <c r="A51" s="59" t="s">
        <v>285</v>
      </c>
      <c r="B51" s="23">
        <f t="shared" ref="B51" si="13">C49</f>
        <v>84</v>
      </c>
      <c r="C51" s="23">
        <v>85.34</v>
      </c>
      <c r="D51" s="86">
        <f t="shared" ref="D51:D59" si="14">C51-B51</f>
        <v>1.3400000000000034</v>
      </c>
      <c r="E51" s="42" t="s">
        <v>84</v>
      </c>
      <c r="F51" s="45"/>
    </row>
    <row r="52" spans="1:6" x14ac:dyDescent="0.25">
      <c r="A52" s="59" t="s">
        <v>286</v>
      </c>
      <c r="B52" s="23">
        <f t="shared" ref="B52:B59" si="15">C51</f>
        <v>85.34</v>
      </c>
      <c r="C52" s="23">
        <v>85.96</v>
      </c>
      <c r="D52" s="86">
        <f t="shared" si="14"/>
        <v>0.61999999999999034</v>
      </c>
      <c r="E52" s="42" t="s">
        <v>84</v>
      </c>
      <c r="F52" s="45"/>
    </row>
    <row r="53" spans="1:6" x14ac:dyDescent="0.25">
      <c r="A53" s="59" t="s">
        <v>287</v>
      </c>
      <c r="B53" s="23">
        <f t="shared" si="15"/>
        <v>85.96</v>
      </c>
      <c r="C53" s="23">
        <v>87.32</v>
      </c>
      <c r="D53" s="86">
        <f t="shared" si="14"/>
        <v>1.3599999999999994</v>
      </c>
      <c r="E53" s="42" t="s">
        <v>84</v>
      </c>
      <c r="F53" s="45"/>
    </row>
    <row r="54" spans="1:6" x14ac:dyDescent="0.25">
      <c r="A54" s="59" t="s">
        <v>288</v>
      </c>
      <c r="B54" s="23">
        <f t="shared" si="15"/>
        <v>87.32</v>
      </c>
      <c r="C54" s="23">
        <v>88.7</v>
      </c>
      <c r="D54" s="86">
        <f t="shared" si="14"/>
        <v>1.3800000000000097</v>
      </c>
      <c r="E54" s="42" t="s">
        <v>84</v>
      </c>
      <c r="F54" s="45"/>
    </row>
    <row r="55" spans="1:6" x14ac:dyDescent="0.25">
      <c r="A55" s="59" t="s">
        <v>289</v>
      </c>
      <c r="B55" s="23">
        <f t="shared" si="15"/>
        <v>88.7</v>
      </c>
      <c r="C55" s="23">
        <v>90.2</v>
      </c>
      <c r="D55" s="86">
        <f t="shared" si="14"/>
        <v>1.5</v>
      </c>
      <c r="E55" s="42" t="s">
        <v>84</v>
      </c>
      <c r="F55" s="45"/>
    </row>
    <row r="56" spans="1:6" x14ac:dyDescent="0.25">
      <c r="A56" s="59" t="s">
        <v>290</v>
      </c>
      <c r="B56" s="23">
        <f t="shared" si="15"/>
        <v>90.2</v>
      </c>
      <c r="C56" s="23">
        <v>92.75</v>
      </c>
      <c r="D56" s="86">
        <f t="shared" si="14"/>
        <v>2.5499999999999972</v>
      </c>
      <c r="E56" s="42" t="s">
        <v>84</v>
      </c>
      <c r="F56" s="45" t="s">
        <v>487</v>
      </c>
    </row>
    <row r="57" spans="1:6" x14ac:dyDescent="0.25">
      <c r="A57" s="59" t="s">
        <v>291</v>
      </c>
      <c r="B57" s="23">
        <f t="shared" si="15"/>
        <v>92.75</v>
      </c>
      <c r="C57" s="23">
        <v>93.85</v>
      </c>
      <c r="D57" s="86">
        <f t="shared" si="14"/>
        <v>1.0999999999999943</v>
      </c>
      <c r="E57" s="42" t="s">
        <v>84</v>
      </c>
      <c r="F57" s="45" t="s">
        <v>488</v>
      </c>
    </row>
    <row r="58" spans="1:6" x14ac:dyDescent="0.25">
      <c r="A58" s="59" t="s">
        <v>292</v>
      </c>
      <c r="B58" s="23">
        <f t="shared" si="15"/>
        <v>93.85</v>
      </c>
      <c r="C58" s="23">
        <v>94.95</v>
      </c>
      <c r="D58" s="86">
        <f t="shared" si="14"/>
        <v>1.1000000000000085</v>
      </c>
      <c r="E58" s="42" t="s">
        <v>84</v>
      </c>
      <c r="F58" s="45"/>
    </row>
    <row r="59" spans="1:6" x14ac:dyDescent="0.25">
      <c r="A59" s="59" t="s">
        <v>293</v>
      </c>
      <c r="B59" s="23">
        <f t="shared" si="15"/>
        <v>94.95</v>
      </c>
      <c r="C59" s="23">
        <v>96</v>
      </c>
      <c r="D59" s="86">
        <f t="shared" si="14"/>
        <v>1.0499999999999972</v>
      </c>
      <c r="E59" s="42" t="s">
        <v>84</v>
      </c>
      <c r="F59" s="45" t="s">
        <v>146</v>
      </c>
    </row>
    <row r="60" spans="1:6" x14ac:dyDescent="0.25">
      <c r="A60" s="59" t="s">
        <v>294</v>
      </c>
      <c r="B60" s="23"/>
      <c r="C60" s="23"/>
      <c r="D60" s="86"/>
      <c r="E60" s="42" t="s">
        <v>88</v>
      </c>
      <c r="F60" s="45"/>
    </row>
    <row r="61" spans="1:6" x14ac:dyDescent="0.25">
      <c r="A61" s="59" t="s">
        <v>295</v>
      </c>
      <c r="B61" s="23">
        <f t="shared" ref="B61" si="16">C59</f>
        <v>96</v>
      </c>
      <c r="C61" s="23">
        <v>97.35</v>
      </c>
      <c r="D61" s="86">
        <f t="shared" ref="D61:D69" si="17">C61-B61</f>
        <v>1.3499999999999943</v>
      </c>
      <c r="E61" s="42" t="s">
        <v>84</v>
      </c>
      <c r="F61" s="45"/>
    </row>
    <row r="62" spans="1:6" x14ac:dyDescent="0.25">
      <c r="A62" s="59" t="s">
        <v>296</v>
      </c>
      <c r="B62" s="23">
        <f t="shared" ref="B62:B69" si="18">C61</f>
        <v>97.35</v>
      </c>
      <c r="C62" s="23">
        <v>97.93</v>
      </c>
      <c r="D62" s="86">
        <f t="shared" si="17"/>
        <v>0.58000000000001251</v>
      </c>
      <c r="E62" s="42" t="s">
        <v>84</v>
      </c>
      <c r="F62" s="45" t="s">
        <v>527</v>
      </c>
    </row>
    <row r="63" spans="1:6" x14ac:dyDescent="0.25">
      <c r="A63" s="59" t="s">
        <v>297</v>
      </c>
      <c r="B63" s="23">
        <f t="shared" si="18"/>
        <v>97.93</v>
      </c>
      <c r="C63" s="23">
        <v>98.85</v>
      </c>
      <c r="D63" s="86">
        <f t="shared" si="17"/>
        <v>0.91999999999998749</v>
      </c>
      <c r="E63" s="42" t="s">
        <v>84</v>
      </c>
      <c r="F63" s="45"/>
    </row>
    <row r="64" spans="1:6" x14ac:dyDescent="0.25">
      <c r="A64" s="59" t="s">
        <v>298</v>
      </c>
      <c r="B64" s="23">
        <f t="shared" si="18"/>
        <v>98.85</v>
      </c>
      <c r="C64" s="23">
        <v>100</v>
      </c>
      <c r="D64" s="86">
        <f t="shared" si="17"/>
        <v>1.1500000000000057</v>
      </c>
      <c r="E64" s="42" t="s">
        <v>84</v>
      </c>
      <c r="F64" s="45"/>
    </row>
    <row r="65" spans="1:6" x14ac:dyDescent="0.25">
      <c r="A65" s="59" t="s">
        <v>299</v>
      </c>
      <c r="B65" s="23">
        <f t="shared" si="18"/>
        <v>100</v>
      </c>
      <c r="C65" s="23">
        <v>100.65</v>
      </c>
      <c r="D65" s="86">
        <f t="shared" si="17"/>
        <v>0.65000000000000568</v>
      </c>
      <c r="E65" s="42" t="s">
        <v>84</v>
      </c>
      <c r="F65" s="45"/>
    </row>
    <row r="66" spans="1:6" x14ac:dyDescent="0.25">
      <c r="A66" s="59" t="s">
        <v>300</v>
      </c>
      <c r="B66" s="23">
        <f t="shared" si="18"/>
        <v>100.65</v>
      </c>
      <c r="C66" s="23">
        <v>101.42</v>
      </c>
      <c r="D66" s="86">
        <f t="shared" si="17"/>
        <v>0.76999999999999602</v>
      </c>
      <c r="E66" s="42" t="s">
        <v>84</v>
      </c>
      <c r="F66" s="45"/>
    </row>
    <row r="67" spans="1:6" x14ac:dyDescent="0.25">
      <c r="A67" s="59" t="s">
        <v>301</v>
      </c>
      <c r="B67" s="23">
        <f t="shared" si="18"/>
        <v>101.42</v>
      </c>
      <c r="C67" s="23">
        <v>101.75</v>
      </c>
      <c r="D67" s="86">
        <f t="shared" si="17"/>
        <v>0.32999999999999829</v>
      </c>
      <c r="E67" s="42" t="s">
        <v>84</v>
      </c>
      <c r="F67" s="45"/>
    </row>
    <row r="68" spans="1:6" x14ac:dyDescent="0.25">
      <c r="A68" s="59" t="s">
        <v>302</v>
      </c>
      <c r="B68" s="23">
        <f t="shared" si="18"/>
        <v>101.75</v>
      </c>
      <c r="C68" s="23">
        <v>102.15</v>
      </c>
      <c r="D68" s="86">
        <f t="shared" si="17"/>
        <v>0.40000000000000568</v>
      </c>
      <c r="E68" s="42" t="s">
        <v>84</v>
      </c>
      <c r="F68" s="45"/>
    </row>
    <row r="69" spans="1:6" x14ac:dyDescent="0.25">
      <c r="A69" s="59" t="s">
        <v>303</v>
      </c>
      <c r="B69" s="23">
        <f t="shared" si="18"/>
        <v>102.15</v>
      </c>
      <c r="C69" s="23">
        <v>103.1</v>
      </c>
      <c r="D69" s="86">
        <f t="shared" si="17"/>
        <v>0.94999999999998863</v>
      </c>
      <c r="E69" s="42" t="s">
        <v>84</v>
      </c>
      <c r="F69" s="45"/>
    </row>
    <row r="70" spans="1:6" x14ac:dyDescent="0.25">
      <c r="A70" s="59" t="s">
        <v>304</v>
      </c>
      <c r="B70" s="23"/>
      <c r="C70" s="23"/>
      <c r="D70" s="86"/>
      <c r="E70" s="42" t="s">
        <v>86</v>
      </c>
      <c r="F70" s="45"/>
    </row>
    <row r="71" spans="1:6" x14ac:dyDescent="0.25">
      <c r="A71" s="59" t="s">
        <v>305</v>
      </c>
      <c r="B71" s="23">
        <f t="shared" ref="B71" si="19">C69</f>
        <v>103.1</v>
      </c>
      <c r="C71" s="23">
        <v>104.56</v>
      </c>
      <c r="D71" s="86">
        <f t="shared" ref="D71:D79" si="20">C71-B71</f>
        <v>1.460000000000008</v>
      </c>
      <c r="E71" s="42" t="s">
        <v>84</v>
      </c>
      <c r="F71" s="45"/>
    </row>
    <row r="72" spans="1:6" x14ac:dyDescent="0.25">
      <c r="A72" s="59" t="s">
        <v>306</v>
      </c>
      <c r="B72" s="23">
        <f t="shared" ref="B72:B79" si="21">C71</f>
        <v>104.56</v>
      </c>
      <c r="C72" s="23">
        <v>105.02</v>
      </c>
      <c r="D72" s="86">
        <f t="shared" si="20"/>
        <v>0.45999999999999375</v>
      </c>
      <c r="E72" s="42" t="s">
        <v>84</v>
      </c>
      <c r="F72" s="45"/>
    </row>
    <row r="73" spans="1:6" x14ac:dyDescent="0.25">
      <c r="A73" s="59" t="s">
        <v>307</v>
      </c>
      <c r="B73" s="23">
        <f t="shared" si="21"/>
        <v>105.02</v>
      </c>
      <c r="C73" s="23">
        <v>106.45</v>
      </c>
      <c r="D73" s="86">
        <f t="shared" si="20"/>
        <v>1.4300000000000068</v>
      </c>
      <c r="E73" s="42" t="s">
        <v>84</v>
      </c>
      <c r="F73" s="45"/>
    </row>
    <row r="74" spans="1:6" x14ac:dyDescent="0.25">
      <c r="A74" s="59" t="s">
        <v>308</v>
      </c>
      <c r="B74" s="23">
        <f t="shared" si="21"/>
        <v>106.45</v>
      </c>
      <c r="C74" s="23">
        <v>107.77</v>
      </c>
      <c r="D74" s="86">
        <f t="shared" si="20"/>
        <v>1.3199999999999932</v>
      </c>
      <c r="E74" s="42" t="s">
        <v>84</v>
      </c>
      <c r="F74" s="45"/>
    </row>
    <row r="75" spans="1:6" x14ac:dyDescent="0.25">
      <c r="A75" s="59" t="s">
        <v>309</v>
      </c>
      <c r="B75" s="23">
        <f t="shared" si="21"/>
        <v>107.77</v>
      </c>
      <c r="C75" s="23">
        <v>108.78</v>
      </c>
      <c r="D75" s="86">
        <f t="shared" si="20"/>
        <v>1.0100000000000051</v>
      </c>
      <c r="E75" s="42" t="s">
        <v>84</v>
      </c>
      <c r="F75" s="45"/>
    </row>
    <row r="76" spans="1:6" x14ac:dyDescent="0.25">
      <c r="A76" s="59" t="s">
        <v>310</v>
      </c>
      <c r="B76" s="23">
        <f t="shared" si="21"/>
        <v>108.78</v>
      </c>
      <c r="C76" s="23">
        <v>109.93</v>
      </c>
      <c r="D76" s="86">
        <f t="shared" si="20"/>
        <v>1.1500000000000057</v>
      </c>
      <c r="E76" s="42" t="s">
        <v>84</v>
      </c>
      <c r="F76" s="45"/>
    </row>
    <row r="77" spans="1:6" x14ac:dyDescent="0.25">
      <c r="A77" s="59" t="s">
        <v>311</v>
      </c>
      <c r="B77" s="23">
        <f t="shared" si="21"/>
        <v>109.93</v>
      </c>
      <c r="C77" s="23">
        <v>111.28</v>
      </c>
      <c r="D77" s="86">
        <f t="shared" si="20"/>
        <v>1.3499999999999943</v>
      </c>
      <c r="E77" s="42" t="s">
        <v>84</v>
      </c>
      <c r="F77" s="45"/>
    </row>
    <row r="78" spans="1:6" x14ac:dyDescent="0.25">
      <c r="A78" s="59" t="s">
        <v>312</v>
      </c>
      <c r="B78" s="23">
        <f t="shared" si="21"/>
        <v>111.28</v>
      </c>
      <c r="C78" s="23">
        <v>114</v>
      </c>
      <c r="D78" s="86">
        <f t="shared" si="20"/>
        <v>2.7199999999999989</v>
      </c>
      <c r="E78" s="42" t="s">
        <v>84</v>
      </c>
      <c r="F78" s="45" t="s">
        <v>487</v>
      </c>
    </row>
    <row r="79" spans="1:6" x14ac:dyDescent="0.25">
      <c r="A79" s="59" t="s">
        <v>313</v>
      </c>
      <c r="B79" s="23">
        <f t="shared" si="21"/>
        <v>114</v>
      </c>
      <c r="C79" s="23">
        <v>115.82</v>
      </c>
      <c r="D79" s="86">
        <f t="shared" si="20"/>
        <v>1.8199999999999932</v>
      </c>
      <c r="E79" s="42" t="s">
        <v>84</v>
      </c>
      <c r="F79" s="45" t="s">
        <v>528</v>
      </c>
    </row>
    <row r="80" spans="1:6" x14ac:dyDescent="0.25">
      <c r="A80" s="59" t="s">
        <v>314</v>
      </c>
      <c r="B80" s="23"/>
      <c r="C80" s="23"/>
      <c r="D80" s="86"/>
      <c r="E80" s="42" t="s">
        <v>90</v>
      </c>
      <c r="F80" s="45"/>
    </row>
    <row r="81" spans="1:6" x14ac:dyDescent="0.25">
      <c r="A81" s="59" t="s">
        <v>315</v>
      </c>
      <c r="B81" s="23">
        <f t="shared" ref="B81" si="22">C79</f>
        <v>115.82</v>
      </c>
      <c r="C81" s="23">
        <v>117.68</v>
      </c>
      <c r="D81" s="86">
        <f t="shared" ref="D81:D89" si="23">C81-B81</f>
        <v>1.8600000000000136</v>
      </c>
      <c r="E81" s="42" t="s">
        <v>84</v>
      </c>
      <c r="F81" s="45" t="s">
        <v>485</v>
      </c>
    </row>
    <row r="82" spans="1:6" x14ac:dyDescent="0.25">
      <c r="A82" s="59" t="s">
        <v>316</v>
      </c>
      <c r="B82" s="23">
        <f t="shared" ref="B82:B89" si="24">C81</f>
        <v>117.68</v>
      </c>
      <c r="C82" s="23">
        <v>119.2</v>
      </c>
      <c r="D82" s="86">
        <f t="shared" si="23"/>
        <v>1.519999999999996</v>
      </c>
      <c r="E82" s="42" t="s">
        <v>84</v>
      </c>
      <c r="F82" s="45"/>
    </row>
    <row r="83" spans="1:6" x14ac:dyDescent="0.25">
      <c r="A83" s="59" t="s">
        <v>317</v>
      </c>
      <c r="B83" s="23">
        <f t="shared" si="24"/>
        <v>119.2</v>
      </c>
      <c r="C83" s="23">
        <v>121.1</v>
      </c>
      <c r="D83" s="86">
        <f t="shared" si="23"/>
        <v>1.8999999999999915</v>
      </c>
      <c r="E83" s="42" t="s">
        <v>84</v>
      </c>
      <c r="F83" s="45" t="s">
        <v>485</v>
      </c>
    </row>
    <row r="84" spans="1:6" x14ac:dyDescent="0.25">
      <c r="A84" s="59" t="s">
        <v>318</v>
      </c>
      <c r="B84" s="23">
        <f t="shared" si="24"/>
        <v>121.1</v>
      </c>
      <c r="C84" s="23">
        <v>122.57</v>
      </c>
      <c r="D84" s="86">
        <f t="shared" si="23"/>
        <v>1.4699999999999989</v>
      </c>
      <c r="E84" s="42" t="s">
        <v>84</v>
      </c>
      <c r="F84" s="45"/>
    </row>
    <row r="85" spans="1:6" x14ac:dyDescent="0.25">
      <c r="A85" s="59" t="s">
        <v>319</v>
      </c>
      <c r="B85" s="23">
        <f t="shared" si="24"/>
        <v>122.57</v>
      </c>
      <c r="C85" s="23">
        <v>124.05</v>
      </c>
      <c r="D85" s="86">
        <f t="shared" si="23"/>
        <v>1.480000000000004</v>
      </c>
      <c r="E85" s="42" t="s">
        <v>84</v>
      </c>
      <c r="F85" s="45"/>
    </row>
    <row r="86" spans="1:6" x14ac:dyDescent="0.25">
      <c r="A86" s="59" t="s">
        <v>320</v>
      </c>
      <c r="B86" s="23">
        <f t="shared" si="24"/>
        <v>124.05</v>
      </c>
      <c r="C86" s="23">
        <v>125.19</v>
      </c>
      <c r="D86" s="86">
        <f t="shared" si="23"/>
        <v>1.1400000000000006</v>
      </c>
      <c r="E86" s="42" t="s">
        <v>84</v>
      </c>
      <c r="F86" s="45"/>
    </row>
    <row r="87" spans="1:6" x14ac:dyDescent="0.25">
      <c r="A87" s="59" t="s">
        <v>321</v>
      </c>
      <c r="B87" s="23">
        <f t="shared" si="24"/>
        <v>125.19</v>
      </c>
      <c r="C87" s="23">
        <v>127.4</v>
      </c>
      <c r="D87" s="86">
        <f t="shared" si="23"/>
        <v>2.210000000000008</v>
      </c>
      <c r="E87" s="42" t="s">
        <v>84</v>
      </c>
      <c r="F87" s="45" t="s">
        <v>140</v>
      </c>
    </row>
    <row r="88" spans="1:6" x14ac:dyDescent="0.25">
      <c r="A88" s="59" t="s">
        <v>322</v>
      </c>
      <c r="B88" s="23">
        <f t="shared" si="24"/>
        <v>127.4</v>
      </c>
      <c r="C88" s="23">
        <v>128.5</v>
      </c>
      <c r="D88" s="86">
        <f t="shared" si="23"/>
        <v>1.0999999999999943</v>
      </c>
      <c r="E88" s="42" t="s">
        <v>84</v>
      </c>
      <c r="F88" s="45"/>
    </row>
    <row r="89" spans="1:6" x14ac:dyDescent="0.25">
      <c r="A89" s="59" t="s">
        <v>323</v>
      </c>
      <c r="B89" s="23">
        <f t="shared" si="24"/>
        <v>128.5</v>
      </c>
      <c r="C89" s="23">
        <v>129.54</v>
      </c>
      <c r="D89" s="86">
        <f t="shared" si="23"/>
        <v>1.039999999999992</v>
      </c>
      <c r="E89" s="42" t="s">
        <v>84</v>
      </c>
      <c r="F89" s="45"/>
    </row>
    <row r="90" spans="1:6" x14ac:dyDescent="0.25">
      <c r="A90" s="59" t="s">
        <v>324</v>
      </c>
      <c r="B90" s="23"/>
      <c r="C90" s="23"/>
      <c r="D90" s="86"/>
      <c r="E90" s="42" t="s">
        <v>86</v>
      </c>
      <c r="F90" s="45"/>
    </row>
    <row r="91" spans="1:6" x14ac:dyDescent="0.25">
      <c r="A91" s="59" t="s">
        <v>325</v>
      </c>
      <c r="B91" s="23">
        <f t="shared" ref="B91" si="25">C89</f>
        <v>129.54</v>
      </c>
      <c r="C91" s="23">
        <v>130.06</v>
      </c>
      <c r="D91" s="86">
        <f t="shared" ref="D91:D99" si="26">C91-B91</f>
        <v>0.52000000000001023</v>
      </c>
      <c r="E91" s="42" t="s">
        <v>84</v>
      </c>
      <c r="F91" s="45" t="s">
        <v>66</v>
      </c>
    </row>
    <row r="92" spans="1:6" x14ac:dyDescent="0.25">
      <c r="A92" s="59" t="s">
        <v>326</v>
      </c>
      <c r="B92" s="23">
        <f t="shared" ref="B92:B99" si="27">C91</f>
        <v>130.06</v>
      </c>
      <c r="C92" s="23">
        <v>131.62</v>
      </c>
      <c r="D92" s="86">
        <f t="shared" si="26"/>
        <v>1.5600000000000023</v>
      </c>
      <c r="E92" s="42" t="s">
        <v>84</v>
      </c>
      <c r="F92" s="45"/>
    </row>
    <row r="93" spans="1:6" x14ac:dyDescent="0.25">
      <c r="A93" s="59" t="s">
        <v>327</v>
      </c>
      <c r="B93" s="23">
        <f t="shared" si="27"/>
        <v>131.62</v>
      </c>
      <c r="C93" s="23">
        <v>133.15</v>
      </c>
      <c r="D93" s="86">
        <f t="shared" si="26"/>
        <v>1.5300000000000011</v>
      </c>
      <c r="E93" s="42" t="s">
        <v>84</v>
      </c>
      <c r="F93" s="45"/>
    </row>
    <row r="94" spans="1:6" x14ac:dyDescent="0.25">
      <c r="A94" s="59" t="s">
        <v>328</v>
      </c>
      <c r="B94" s="23">
        <f t="shared" si="27"/>
        <v>133.15</v>
      </c>
      <c r="C94" s="23">
        <v>134.88999999999999</v>
      </c>
      <c r="D94" s="86">
        <f t="shared" si="26"/>
        <v>1.7399999999999807</v>
      </c>
      <c r="E94" s="42" t="s">
        <v>84</v>
      </c>
      <c r="F94" s="45"/>
    </row>
    <row r="95" spans="1:6" x14ac:dyDescent="0.25">
      <c r="A95" s="59" t="s">
        <v>329</v>
      </c>
      <c r="B95" s="23">
        <f t="shared" si="27"/>
        <v>134.88999999999999</v>
      </c>
      <c r="C95" s="23">
        <v>136.07</v>
      </c>
      <c r="D95" s="86">
        <f t="shared" si="26"/>
        <v>1.1800000000000068</v>
      </c>
      <c r="E95" s="42" t="s">
        <v>84</v>
      </c>
      <c r="F95" s="45" t="s">
        <v>529</v>
      </c>
    </row>
    <row r="96" spans="1:6" x14ac:dyDescent="0.25">
      <c r="A96" s="59" t="s">
        <v>330</v>
      </c>
      <c r="B96" s="23">
        <f t="shared" si="27"/>
        <v>136.07</v>
      </c>
      <c r="C96" s="23">
        <v>137.27000000000001</v>
      </c>
      <c r="D96" s="86">
        <f t="shared" si="26"/>
        <v>1.2000000000000171</v>
      </c>
      <c r="E96" s="42" t="s">
        <v>84</v>
      </c>
      <c r="F96" s="45"/>
    </row>
    <row r="97" spans="1:6" x14ac:dyDescent="0.25">
      <c r="A97" s="59" t="s">
        <v>331</v>
      </c>
      <c r="B97" s="23">
        <f t="shared" si="27"/>
        <v>137.27000000000001</v>
      </c>
      <c r="C97" s="23">
        <v>138.75</v>
      </c>
      <c r="D97" s="86">
        <f t="shared" si="26"/>
        <v>1.4799999999999898</v>
      </c>
      <c r="E97" s="42" t="s">
        <v>84</v>
      </c>
      <c r="F97" s="45"/>
    </row>
    <row r="98" spans="1:6" x14ac:dyDescent="0.25">
      <c r="A98" s="59" t="s">
        <v>332</v>
      </c>
      <c r="B98" s="23">
        <f t="shared" si="27"/>
        <v>138.75</v>
      </c>
      <c r="C98" s="23">
        <v>139.19999999999999</v>
      </c>
      <c r="D98" s="86">
        <f t="shared" si="26"/>
        <v>0.44999999999998863</v>
      </c>
      <c r="E98" s="42" t="s">
        <v>84</v>
      </c>
      <c r="F98" s="45"/>
    </row>
    <row r="99" spans="1:6" x14ac:dyDescent="0.25">
      <c r="A99" s="59" t="s">
        <v>333</v>
      </c>
      <c r="B99" s="23">
        <f t="shared" si="27"/>
        <v>139.19999999999999</v>
      </c>
      <c r="C99" s="23">
        <v>140.53</v>
      </c>
      <c r="D99" s="86">
        <f t="shared" si="26"/>
        <v>1.3300000000000125</v>
      </c>
      <c r="E99" s="42" t="s">
        <v>84</v>
      </c>
      <c r="F99" s="45"/>
    </row>
    <row r="100" spans="1:6" x14ac:dyDescent="0.25">
      <c r="A100" s="59" t="s">
        <v>334</v>
      </c>
      <c r="B100" s="23"/>
      <c r="C100" s="23"/>
      <c r="D100" s="86"/>
      <c r="E100" s="42" t="s">
        <v>92</v>
      </c>
      <c r="F100" s="45"/>
    </row>
    <row r="101" spans="1:6" x14ac:dyDescent="0.25">
      <c r="A101" s="59" t="s">
        <v>335</v>
      </c>
      <c r="B101" s="23">
        <f t="shared" ref="B101" si="28">C99</f>
        <v>140.53</v>
      </c>
      <c r="C101" s="23">
        <v>141.65</v>
      </c>
      <c r="D101" s="86">
        <f t="shared" ref="D101:D109" si="29">C101-B101</f>
        <v>1.1200000000000045</v>
      </c>
      <c r="E101" s="42" t="s">
        <v>84</v>
      </c>
      <c r="F101" s="45"/>
    </row>
    <row r="102" spans="1:6" x14ac:dyDescent="0.25">
      <c r="A102" s="59" t="s">
        <v>336</v>
      </c>
      <c r="B102" s="23">
        <f t="shared" ref="B102:B109" si="30">C101</f>
        <v>141.65</v>
      </c>
      <c r="C102" s="23">
        <v>143.37</v>
      </c>
      <c r="D102" s="86">
        <f t="shared" si="29"/>
        <v>1.7199999999999989</v>
      </c>
      <c r="E102" s="42" t="s">
        <v>84</v>
      </c>
      <c r="F102" s="45"/>
    </row>
    <row r="103" spans="1:6" x14ac:dyDescent="0.25">
      <c r="A103" s="59" t="s">
        <v>337</v>
      </c>
      <c r="B103" s="23">
        <f t="shared" si="30"/>
        <v>143.37</v>
      </c>
      <c r="C103" s="23">
        <v>143.82</v>
      </c>
      <c r="D103" s="86">
        <f t="shared" si="29"/>
        <v>0.44999999999998863</v>
      </c>
      <c r="E103" s="42" t="s">
        <v>84</v>
      </c>
      <c r="F103" s="45"/>
    </row>
    <row r="104" spans="1:6" x14ac:dyDescent="0.25">
      <c r="A104" s="59" t="s">
        <v>338</v>
      </c>
      <c r="B104" s="23">
        <f t="shared" si="30"/>
        <v>143.82</v>
      </c>
      <c r="C104" s="23">
        <v>145.08000000000001</v>
      </c>
      <c r="D104" s="86">
        <f t="shared" si="29"/>
        <v>1.2600000000000193</v>
      </c>
      <c r="E104" s="42" t="s">
        <v>84</v>
      </c>
      <c r="F104" s="45"/>
    </row>
    <row r="105" spans="1:6" x14ac:dyDescent="0.25">
      <c r="A105" s="59" t="s">
        <v>339</v>
      </c>
      <c r="B105" s="23">
        <f t="shared" si="30"/>
        <v>145.08000000000001</v>
      </c>
      <c r="C105" s="23">
        <v>146.47999999999999</v>
      </c>
      <c r="D105" s="86">
        <f t="shared" si="29"/>
        <v>1.3999999999999773</v>
      </c>
      <c r="E105" s="42" t="s">
        <v>84</v>
      </c>
      <c r="F105" s="45" t="s">
        <v>530</v>
      </c>
    </row>
    <row r="106" spans="1:6" x14ac:dyDescent="0.25">
      <c r="A106" s="59" t="s">
        <v>340</v>
      </c>
      <c r="B106" s="23">
        <f t="shared" si="30"/>
        <v>146.47999999999999</v>
      </c>
      <c r="C106" s="23">
        <v>147.83000000000001</v>
      </c>
      <c r="D106" s="86">
        <f t="shared" si="29"/>
        <v>1.3500000000000227</v>
      </c>
      <c r="E106" s="42" t="s">
        <v>84</v>
      </c>
      <c r="F106" s="45"/>
    </row>
    <row r="107" spans="1:6" x14ac:dyDescent="0.25">
      <c r="A107" s="59" t="s">
        <v>341</v>
      </c>
      <c r="B107" s="23">
        <f t="shared" si="30"/>
        <v>147.83000000000001</v>
      </c>
      <c r="C107" s="23">
        <v>149.36000000000001</v>
      </c>
      <c r="D107" s="86">
        <f t="shared" si="29"/>
        <v>1.5300000000000011</v>
      </c>
      <c r="E107" s="42" t="s">
        <v>84</v>
      </c>
      <c r="F107" s="45"/>
    </row>
    <row r="108" spans="1:6" x14ac:dyDescent="0.25">
      <c r="A108" s="59" t="s">
        <v>342</v>
      </c>
      <c r="B108" s="23">
        <f t="shared" si="30"/>
        <v>149.36000000000001</v>
      </c>
      <c r="C108" s="23">
        <v>150.88</v>
      </c>
      <c r="D108" s="86">
        <f t="shared" si="29"/>
        <v>1.5199999999999818</v>
      </c>
      <c r="E108" s="42" t="s">
        <v>84</v>
      </c>
      <c r="F108" s="45"/>
    </row>
    <row r="109" spans="1:6" x14ac:dyDescent="0.25">
      <c r="A109" s="59" t="s">
        <v>343</v>
      </c>
      <c r="B109" s="23">
        <f t="shared" si="30"/>
        <v>150.88</v>
      </c>
      <c r="C109" s="23">
        <v>152.06</v>
      </c>
      <c r="D109" s="86">
        <f t="shared" si="29"/>
        <v>1.1800000000000068</v>
      </c>
      <c r="E109" s="42" t="s">
        <v>84</v>
      </c>
      <c r="F109" s="45"/>
    </row>
    <row r="110" spans="1:6" x14ac:dyDescent="0.25">
      <c r="A110" s="59" t="s">
        <v>344</v>
      </c>
      <c r="B110" s="23"/>
      <c r="C110" s="23"/>
      <c r="D110" s="86"/>
      <c r="E110" s="42" t="s">
        <v>86</v>
      </c>
      <c r="F110" s="45"/>
    </row>
    <row r="111" spans="1:6" x14ac:dyDescent="0.25">
      <c r="A111" s="59" t="s">
        <v>345</v>
      </c>
      <c r="B111" s="23">
        <f t="shared" ref="B111" si="31">C109</f>
        <v>152.06</v>
      </c>
      <c r="C111" s="23">
        <v>152.9</v>
      </c>
      <c r="D111" s="86">
        <f t="shared" ref="D111:D119" si="32">C111-B111</f>
        <v>0.84000000000000341</v>
      </c>
      <c r="E111" s="42" t="s">
        <v>84</v>
      </c>
      <c r="F111" s="45" t="s">
        <v>66</v>
      </c>
    </row>
    <row r="112" spans="1:6" x14ac:dyDescent="0.25">
      <c r="A112" s="59" t="s">
        <v>346</v>
      </c>
      <c r="B112" s="23">
        <f t="shared" ref="B112:B119" si="33">C111</f>
        <v>152.9</v>
      </c>
      <c r="C112" s="23">
        <v>154.4</v>
      </c>
      <c r="D112" s="86">
        <f t="shared" si="32"/>
        <v>1.5</v>
      </c>
      <c r="E112" s="42" t="s">
        <v>84</v>
      </c>
      <c r="F112" s="45"/>
    </row>
    <row r="113" spans="1:6" x14ac:dyDescent="0.25">
      <c r="A113" s="59" t="s">
        <v>347</v>
      </c>
      <c r="B113" s="23">
        <f t="shared" si="33"/>
        <v>154.4</v>
      </c>
      <c r="C113" s="23">
        <v>155.69999999999999</v>
      </c>
      <c r="D113" s="86">
        <f t="shared" si="32"/>
        <v>1.2999999999999829</v>
      </c>
      <c r="E113" s="42" t="s">
        <v>84</v>
      </c>
      <c r="F113" s="45"/>
    </row>
    <row r="114" spans="1:6" x14ac:dyDescent="0.25">
      <c r="A114" s="59" t="s">
        <v>348</v>
      </c>
      <c r="B114" s="23">
        <f t="shared" si="33"/>
        <v>155.69999999999999</v>
      </c>
      <c r="C114" s="23">
        <v>157.27000000000001</v>
      </c>
      <c r="D114" s="86">
        <f t="shared" si="32"/>
        <v>1.5700000000000216</v>
      </c>
      <c r="E114" s="42" t="s">
        <v>84</v>
      </c>
      <c r="F114" s="45"/>
    </row>
    <row r="115" spans="1:6" x14ac:dyDescent="0.25">
      <c r="A115" s="59" t="s">
        <v>349</v>
      </c>
      <c r="B115" s="23">
        <f t="shared" si="33"/>
        <v>157.27000000000001</v>
      </c>
      <c r="C115" s="23">
        <v>158.80000000000001</v>
      </c>
      <c r="D115" s="86">
        <f t="shared" si="32"/>
        <v>1.5300000000000011</v>
      </c>
      <c r="E115" s="42" t="s">
        <v>84</v>
      </c>
      <c r="F115" s="45"/>
    </row>
    <row r="116" spans="1:6" x14ac:dyDescent="0.25">
      <c r="A116" s="59" t="s">
        <v>350</v>
      </c>
      <c r="B116" s="23">
        <f t="shared" si="33"/>
        <v>158.80000000000001</v>
      </c>
      <c r="C116" s="23">
        <v>160.19</v>
      </c>
      <c r="D116" s="86">
        <f t="shared" si="32"/>
        <v>1.3899999999999864</v>
      </c>
      <c r="E116" s="42" t="s">
        <v>84</v>
      </c>
      <c r="F116" s="45"/>
    </row>
    <row r="117" spans="1:6" x14ac:dyDescent="0.25">
      <c r="A117" s="59" t="s">
        <v>351</v>
      </c>
      <c r="B117" s="23">
        <f t="shared" si="33"/>
        <v>160.19</v>
      </c>
      <c r="C117" s="23">
        <v>162.05000000000001</v>
      </c>
      <c r="D117" s="86">
        <f t="shared" si="32"/>
        <v>1.8600000000000136</v>
      </c>
      <c r="E117" s="42" t="s">
        <v>84</v>
      </c>
      <c r="F117" s="45" t="s">
        <v>531</v>
      </c>
    </row>
    <row r="118" spans="1:6" x14ac:dyDescent="0.25">
      <c r="A118" s="59" t="s">
        <v>352</v>
      </c>
      <c r="B118" s="23">
        <f t="shared" si="33"/>
        <v>162.05000000000001</v>
      </c>
      <c r="C118" s="23">
        <v>163.22999999999999</v>
      </c>
      <c r="D118" s="86">
        <f t="shared" si="32"/>
        <v>1.1799999999999784</v>
      </c>
      <c r="E118" s="42" t="s">
        <v>84</v>
      </c>
      <c r="F118" s="45"/>
    </row>
    <row r="119" spans="1:6" x14ac:dyDescent="0.25">
      <c r="A119" s="59" t="s">
        <v>353</v>
      </c>
      <c r="B119" s="23">
        <f t="shared" si="33"/>
        <v>163.22999999999999</v>
      </c>
      <c r="C119" s="23">
        <v>164.59</v>
      </c>
      <c r="D119" s="86">
        <f t="shared" si="32"/>
        <v>1.3600000000000136</v>
      </c>
      <c r="E119" s="42" t="s">
        <v>84</v>
      </c>
      <c r="F119" s="45"/>
    </row>
    <row r="120" spans="1:6" x14ac:dyDescent="0.25">
      <c r="A120" s="59" t="s">
        <v>354</v>
      </c>
      <c r="B120" s="23"/>
      <c r="C120" s="23"/>
      <c r="D120" s="86"/>
      <c r="E120" s="42" t="s">
        <v>88</v>
      </c>
      <c r="F120" s="45"/>
    </row>
    <row r="121" spans="1:6" x14ac:dyDescent="0.25">
      <c r="A121" s="59" t="s">
        <v>355</v>
      </c>
      <c r="B121" s="23">
        <f t="shared" ref="B121" si="34">C119</f>
        <v>164.59</v>
      </c>
      <c r="C121" s="23">
        <v>166.12</v>
      </c>
      <c r="D121" s="86">
        <f t="shared" ref="D121:D129" si="35">C121-B121</f>
        <v>1.5300000000000011</v>
      </c>
      <c r="E121" s="42" t="s">
        <v>84</v>
      </c>
      <c r="F121" s="45"/>
    </row>
    <row r="122" spans="1:6" x14ac:dyDescent="0.25">
      <c r="A122" s="59" t="s">
        <v>356</v>
      </c>
      <c r="B122" s="23">
        <f t="shared" ref="B122:B129" si="36">C121</f>
        <v>166.12</v>
      </c>
      <c r="C122" s="23">
        <v>167.2</v>
      </c>
      <c r="D122" s="86">
        <f t="shared" si="35"/>
        <v>1.0799999999999841</v>
      </c>
      <c r="E122" s="42" t="s">
        <v>84</v>
      </c>
      <c r="F122" s="45"/>
    </row>
    <row r="123" spans="1:6" x14ac:dyDescent="0.25">
      <c r="A123" s="59" t="s">
        <v>357</v>
      </c>
      <c r="B123" s="23">
        <f t="shared" si="36"/>
        <v>167.2</v>
      </c>
      <c r="C123" s="23">
        <v>168.2</v>
      </c>
      <c r="D123" s="86">
        <f t="shared" si="35"/>
        <v>1</v>
      </c>
      <c r="E123" s="42" t="s">
        <v>84</v>
      </c>
      <c r="F123" s="45"/>
    </row>
    <row r="124" spans="1:6" x14ac:dyDescent="0.25">
      <c r="A124" s="59" t="s">
        <v>358</v>
      </c>
      <c r="B124" s="23">
        <f t="shared" si="36"/>
        <v>168.2</v>
      </c>
      <c r="C124" s="23">
        <v>168.9</v>
      </c>
      <c r="D124" s="86">
        <f t="shared" si="35"/>
        <v>0.70000000000001705</v>
      </c>
      <c r="E124" s="42" t="s">
        <v>84</v>
      </c>
      <c r="F124" s="45"/>
    </row>
    <row r="125" spans="1:6" x14ac:dyDescent="0.25">
      <c r="A125" s="59" t="s">
        <v>359</v>
      </c>
      <c r="B125" s="23">
        <f t="shared" si="36"/>
        <v>168.9</v>
      </c>
      <c r="C125" s="23">
        <v>169.85</v>
      </c>
      <c r="D125" s="86">
        <f t="shared" si="35"/>
        <v>0.94999999999998863</v>
      </c>
      <c r="E125" s="42" t="s">
        <v>84</v>
      </c>
      <c r="F125" s="45"/>
    </row>
    <row r="126" spans="1:6" x14ac:dyDescent="0.25">
      <c r="A126" s="59" t="s">
        <v>360</v>
      </c>
      <c r="B126" s="23">
        <f t="shared" si="36"/>
        <v>169.85</v>
      </c>
      <c r="C126" s="23">
        <v>170.96</v>
      </c>
      <c r="D126" s="86">
        <f t="shared" si="35"/>
        <v>1.1100000000000136</v>
      </c>
      <c r="E126" s="42" t="s">
        <v>84</v>
      </c>
      <c r="F126" s="45"/>
    </row>
    <row r="127" spans="1:6" x14ac:dyDescent="0.25">
      <c r="A127" s="59" t="s">
        <v>361</v>
      </c>
      <c r="B127" s="23">
        <f t="shared" si="36"/>
        <v>170.96</v>
      </c>
      <c r="C127" s="23">
        <v>172</v>
      </c>
      <c r="D127" s="86">
        <f t="shared" si="35"/>
        <v>1.039999999999992</v>
      </c>
      <c r="E127" s="42" t="s">
        <v>84</v>
      </c>
      <c r="F127" s="45"/>
    </row>
    <row r="128" spans="1:6" x14ac:dyDescent="0.25">
      <c r="A128" s="59" t="s">
        <v>362</v>
      </c>
      <c r="B128" s="23">
        <f t="shared" si="36"/>
        <v>172</v>
      </c>
      <c r="C128" s="23">
        <v>172.69</v>
      </c>
      <c r="D128" s="86">
        <f t="shared" si="35"/>
        <v>0.68999999999999773</v>
      </c>
      <c r="E128" s="42" t="s">
        <v>84</v>
      </c>
      <c r="F128" s="45"/>
    </row>
    <row r="129" spans="1:6" x14ac:dyDescent="0.25">
      <c r="A129" s="59" t="s">
        <v>363</v>
      </c>
      <c r="B129" s="23">
        <f t="shared" si="36"/>
        <v>172.69</v>
      </c>
      <c r="C129" s="23">
        <v>173.81</v>
      </c>
      <c r="D129" s="86">
        <f t="shared" si="35"/>
        <v>1.1200000000000045</v>
      </c>
      <c r="E129" s="42" t="s">
        <v>84</v>
      </c>
      <c r="F129" s="45" t="s">
        <v>145</v>
      </c>
    </row>
    <row r="130" spans="1:6" x14ac:dyDescent="0.25">
      <c r="A130" s="59" t="s">
        <v>364</v>
      </c>
      <c r="B130" s="23"/>
      <c r="C130" s="23"/>
      <c r="D130" s="86"/>
      <c r="E130" s="42" t="s">
        <v>86</v>
      </c>
      <c r="F130" s="45"/>
    </row>
    <row r="131" spans="1:6" x14ac:dyDescent="0.25">
      <c r="A131" s="59" t="s">
        <v>365</v>
      </c>
      <c r="B131" s="23">
        <f t="shared" ref="B131" si="37">C129</f>
        <v>173.81</v>
      </c>
      <c r="C131" s="23">
        <v>174.94</v>
      </c>
      <c r="D131" s="86">
        <f t="shared" ref="D131:D139" si="38">C131-B131</f>
        <v>1.1299999999999955</v>
      </c>
      <c r="E131" s="42" t="s">
        <v>84</v>
      </c>
      <c r="F131" s="45"/>
    </row>
    <row r="132" spans="1:6" x14ac:dyDescent="0.25">
      <c r="A132" s="59" t="s">
        <v>366</v>
      </c>
      <c r="B132" s="23">
        <f t="shared" ref="B132:B139" si="39">C131</f>
        <v>174.94</v>
      </c>
      <c r="C132" s="23">
        <v>176.03</v>
      </c>
      <c r="D132" s="86">
        <f t="shared" si="38"/>
        <v>1.0900000000000034</v>
      </c>
      <c r="E132" s="42" t="s">
        <v>84</v>
      </c>
      <c r="F132" s="45"/>
    </row>
    <row r="133" spans="1:6" x14ac:dyDescent="0.25">
      <c r="A133" s="59" t="s">
        <v>367</v>
      </c>
      <c r="B133" s="23">
        <f t="shared" si="39"/>
        <v>176.03</v>
      </c>
      <c r="C133" s="23">
        <v>176.82</v>
      </c>
      <c r="D133" s="86">
        <f t="shared" si="38"/>
        <v>0.78999999999999204</v>
      </c>
      <c r="E133" s="42" t="s">
        <v>84</v>
      </c>
      <c r="F133" s="45"/>
    </row>
    <row r="134" spans="1:6" x14ac:dyDescent="0.25">
      <c r="A134" s="59" t="s">
        <v>368</v>
      </c>
      <c r="B134" s="23">
        <f t="shared" si="39"/>
        <v>176.82</v>
      </c>
      <c r="C134" s="23">
        <v>178.31</v>
      </c>
      <c r="D134" s="86">
        <f t="shared" si="38"/>
        <v>1.4900000000000091</v>
      </c>
      <c r="E134" s="42" t="s">
        <v>84</v>
      </c>
      <c r="F134" s="45"/>
    </row>
    <row r="135" spans="1:6" x14ac:dyDescent="0.25">
      <c r="A135" s="59" t="s">
        <v>369</v>
      </c>
      <c r="B135" s="23">
        <f t="shared" si="39"/>
        <v>178.31</v>
      </c>
      <c r="C135" s="23">
        <v>179.68</v>
      </c>
      <c r="D135" s="86">
        <f t="shared" si="38"/>
        <v>1.3700000000000045</v>
      </c>
      <c r="E135" s="42" t="s">
        <v>84</v>
      </c>
      <c r="F135" s="45"/>
    </row>
    <row r="136" spans="1:6" x14ac:dyDescent="0.25">
      <c r="A136" s="59" t="s">
        <v>370</v>
      </c>
      <c r="B136" s="23">
        <f t="shared" si="39"/>
        <v>179.68</v>
      </c>
      <c r="C136" s="23">
        <v>181.19</v>
      </c>
      <c r="D136" s="86">
        <f t="shared" si="38"/>
        <v>1.5099999999999909</v>
      </c>
      <c r="E136" s="42" t="s">
        <v>84</v>
      </c>
      <c r="F136" s="45" t="s">
        <v>575</v>
      </c>
    </row>
    <row r="137" spans="1:6" x14ac:dyDescent="0.25">
      <c r="A137" s="59" t="s">
        <v>371</v>
      </c>
      <c r="B137" s="23">
        <f t="shared" si="39"/>
        <v>181.19</v>
      </c>
      <c r="C137" s="23">
        <v>182.74</v>
      </c>
      <c r="D137" s="86">
        <f t="shared" si="38"/>
        <v>1.5500000000000114</v>
      </c>
      <c r="E137" s="42" t="s">
        <v>84</v>
      </c>
      <c r="F137" s="45"/>
    </row>
    <row r="138" spans="1:6" x14ac:dyDescent="0.25">
      <c r="A138" s="59" t="s">
        <v>372</v>
      </c>
      <c r="B138" s="23">
        <f t="shared" si="39"/>
        <v>182.74</v>
      </c>
      <c r="C138" s="23">
        <v>184.28</v>
      </c>
      <c r="D138" s="86">
        <f t="shared" si="38"/>
        <v>1.539999999999992</v>
      </c>
      <c r="E138" s="42" t="s">
        <v>84</v>
      </c>
      <c r="F138" s="45"/>
    </row>
    <row r="139" spans="1:6" x14ac:dyDescent="0.25">
      <c r="A139" s="59" t="s">
        <v>373</v>
      </c>
      <c r="B139" s="23">
        <f t="shared" si="39"/>
        <v>184.28</v>
      </c>
      <c r="C139" s="23">
        <v>185.93</v>
      </c>
      <c r="D139" s="86">
        <f t="shared" si="38"/>
        <v>1.6500000000000057</v>
      </c>
      <c r="E139" s="42" t="s">
        <v>84</v>
      </c>
      <c r="F139" s="45"/>
    </row>
    <row r="140" spans="1:6" x14ac:dyDescent="0.25">
      <c r="A140" s="59" t="s">
        <v>374</v>
      </c>
      <c r="B140" s="23"/>
      <c r="C140" s="23"/>
      <c r="D140" s="86"/>
      <c r="E140" s="42" t="s">
        <v>90</v>
      </c>
      <c r="F140" s="45"/>
    </row>
    <row r="141" spans="1:6" x14ac:dyDescent="0.25">
      <c r="A141" s="59" t="s">
        <v>375</v>
      </c>
      <c r="B141" s="23">
        <f t="shared" ref="B141" si="40">C139</f>
        <v>185.93</v>
      </c>
      <c r="C141" s="23">
        <v>187.33</v>
      </c>
      <c r="D141" s="86">
        <f t="shared" ref="D141:D149" si="41">C141-B141</f>
        <v>1.4000000000000057</v>
      </c>
      <c r="E141" s="42" t="s">
        <v>84</v>
      </c>
      <c r="F141" s="45"/>
    </row>
    <row r="142" spans="1:6" x14ac:dyDescent="0.25">
      <c r="A142" s="59" t="s">
        <v>376</v>
      </c>
      <c r="B142" s="23">
        <f t="shared" ref="B142:B149" si="42">C141</f>
        <v>187.33</v>
      </c>
      <c r="C142" s="23">
        <v>188.87</v>
      </c>
      <c r="D142" s="86">
        <f t="shared" si="41"/>
        <v>1.539999999999992</v>
      </c>
      <c r="E142" s="42" t="s">
        <v>84</v>
      </c>
      <c r="F142" s="45"/>
    </row>
    <row r="143" spans="1:6" x14ac:dyDescent="0.25">
      <c r="A143" s="59" t="s">
        <v>377</v>
      </c>
      <c r="B143" s="23">
        <f t="shared" si="42"/>
        <v>188.87</v>
      </c>
      <c r="C143" s="23">
        <v>190.4</v>
      </c>
      <c r="D143" s="86">
        <f t="shared" si="41"/>
        <v>1.5300000000000011</v>
      </c>
      <c r="E143" s="42" t="s">
        <v>84</v>
      </c>
      <c r="F143" s="45"/>
    </row>
    <row r="144" spans="1:6" x14ac:dyDescent="0.25">
      <c r="A144" s="59" t="s">
        <v>378</v>
      </c>
      <c r="B144" s="23">
        <f t="shared" si="42"/>
        <v>190.4</v>
      </c>
      <c r="C144" s="23">
        <v>191.35</v>
      </c>
      <c r="D144" s="86">
        <f t="shared" si="41"/>
        <v>0.94999999999998863</v>
      </c>
      <c r="E144" s="42" t="s">
        <v>84</v>
      </c>
      <c r="F144" s="45"/>
    </row>
    <row r="145" spans="1:6" x14ac:dyDescent="0.25">
      <c r="A145" s="59" t="s">
        <v>379</v>
      </c>
      <c r="B145" s="23">
        <f t="shared" si="42"/>
        <v>191.35</v>
      </c>
      <c r="C145" s="23">
        <v>193</v>
      </c>
      <c r="D145" s="86">
        <f t="shared" si="41"/>
        <v>1.6500000000000057</v>
      </c>
      <c r="E145" s="42" t="s">
        <v>84</v>
      </c>
      <c r="F145" s="45"/>
    </row>
    <row r="146" spans="1:6" x14ac:dyDescent="0.25">
      <c r="A146" s="59" t="s">
        <v>380</v>
      </c>
      <c r="B146" s="23">
        <f t="shared" si="42"/>
        <v>193</v>
      </c>
      <c r="C146" s="23">
        <v>194.55</v>
      </c>
      <c r="D146" s="86">
        <f t="shared" si="41"/>
        <v>1.5500000000000114</v>
      </c>
      <c r="E146" s="42" t="s">
        <v>84</v>
      </c>
      <c r="F146" s="45"/>
    </row>
    <row r="147" spans="1:6" x14ac:dyDescent="0.25">
      <c r="A147" s="59" t="s">
        <v>381</v>
      </c>
      <c r="B147" s="23">
        <f t="shared" si="42"/>
        <v>194.55</v>
      </c>
      <c r="C147" s="23">
        <v>196.1</v>
      </c>
      <c r="D147" s="86">
        <f t="shared" si="41"/>
        <v>1.5499999999999829</v>
      </c>
      <c r="E147" s="42" t="s">
        <v>84</v>
      </c>
      <c r="F147" s="45"/>
    </row>
    <row r="148" spans="1:6" x14ac:dyDescent="0.25">
      <c r="A148" s="59" t="s">
        <v>382</v>
      </c>
      <c r="B148" s="23">
        <f t="shared" si="42"/>
        <v>196.1</v>
      </c>
      <c r="C148" s="23">
        <v>197.65</v>
      </c>
      <c r="D148" s="86">
        <f t="shared" si="41"/>
        <v>1.5500000000000114</v>
      </c>
      <c r="E148" s="42" t="s">
        <v>84</v>
      </c>
      <c r="F148" s="45"/>
    </row>
    <row r="149" spans="1:6" x14ac:dyDescent="0.25">
      <c r="A149" s="59" t="s">
        <v>383</v>
      </c>
      <c r="B149" s="23">
        <f t="shared" si="42"/>
        <v>197.65</v>
      </c>
      <c r="C149" s="23">
        <v>199.2</v>
      </c>
      <c r="D149" s="86">
        <f t="shared" si="41"/>
        <v>1.5499999999999829</v>
      </c>
      <c r="E149" s="42" t="s">
        <v>84</v>
      </c>
      <c r="F149" s="45"/>
    </row>
    <row r="150" spans="1:6" x14ac:dyDescent="0.25">
      <c r="A150" s="59" t="s">
        <v>384</v>
      </c>
      <c r="B150" s="23"/>
      <c r="C150" s="23"/>
      <c r="D150" s="86"/>
      <c r="E150" s="42" t="s">
        <v>86</v>
      </c>
      <c r="F150" s="45"/>
    </row>
    <row r="151" spans="1:6" x14ac:dyDescent="0.25">
      <c r="A151" s="59" t="s">
        <v>385</v>
      </c>
      <c r="B151" s="23">
        <f t="shared" ref="B151" si="43">C149</f>
        <v>199.2</v>
      </c>
      <c r="C151" s="23">
        <v>201.13</v>
      </c>
      <c r="D151" s="86">
        <f t="shared" ref="D151:D159" si="44">C151-B151</f>
        <v>1.9300000000000068</v>
      </c>
      <c r="E151" s="42" t="s">
        <v>84</v>
      </c>
      <c r="F151" s="45" t="s">
        <v>576</v>
      </c>
    </row>
    <row r="152" spans="1:6" x14ac:dyDescent="0.25">
      <c r="A152" s="59" t="s">
        <v>386</v>
      </c>
      <c r="B152" s="23">
        <f t="shared" ref="B152:B159" si="45">C151</f>
        <v>201.13</v>
      </c>
      <c r="C152" s="23">
        <v>202.55</v>
      </c>
      <c r="D152" s="86">
        <f t="shared" si="44"/>
        <v>1.4200000000000159</v>
      </c>
      <c r="E152" s="42" t="s">
        <v>84</v>
      </c>
      <c r="F152" s="45"/>
    </row>
    <row r="153" spans="1:6" x14ac:dyDescent="0.25">
      <c r="A153" s="59" t="s">
        <v>387</v>
      </c>
      <c r="B153" s="23">
        <f t="shared" si="45"/>
        <v>202.55</v>
      </c>
      <c r="C153" s="23">
        <v>203.74</v>
      </c>
      <c r="D153" s="86">
        <f t="shared" si="44"/>
        <v>1.1899999999999977</v>
      </c>
      <c r="E153" s="42" t="s">
        <v>84</v>
      </c>
      <c r="F153" s="45" t="s">
        <v>577</v>
      </c>
    </row>
    <row r="154" spans="1:6" x14ac:dyDescent="0.25">
      <c r="A154" s="59" t="s">
        <v>388</v>
      </c>
      <c r="B154" s="23">
        <f t="shared" si="45"/>
        <v>203.74</v>
      </c>
      <c r="C154" s="23">
        <v>205.1</v>
      </c>
      <c r="D154" s="86">
        <f t="shared" si="44"/>
        <v>1.3599999999999852</v>
      </c>
      <c r="E154" s="42" t="s">
        <v>84</v>
      </c>
      <c r="F154" s="45" t="s">
        <v>144</v>
      </c>
    </row>
    <row r="155" spans="1:6" x14ac:dyDescent="0.25">
      <c r="A155" s="59" t="s">
        <v>389</v>
      </c>
      <c r="B155" s="23">
        <f t="shared" si="45"/>
        <v>205.1</v>
      </c>
      <c r="C155" s="23">
        <v>206.6</v>
      </c>
      <c r="D155" s="86">
        <f t="shared" si="44"/>
        <v>1.5</v>
      </c>
      <c r="E155" s="42" t="s">
        <v>84</v>
      </c>
      <c r="F155" s="45"/>
    </row>
    <row r="156" spans="1:6" x14ac:dyDescent="0.25">
      <c r="A156" s="59" t="s">
        <v>390</v>
      </c>
      <c r="B156" s="23">
        <f t="shared" si="45"/>
        <v>206.6</v>
      </c>
      <c r="C156" s="23">
        <v>208.02</v>
      </c>
      <c r="D156" s="86">
        <f t="shared" si="44"/>
        <v>1.4200000000000159</v>
      </c>
      <c r="E156" s="42" t="s">
        <v>84</v>
      </c>
      <c r="F156" s="45"/>
    </row>
    <row r="157" spans="1:6" x14ac:dyDescent="0.25">
      <c r="A157" s="59" t="s">
        <v>391</v>
      </c>
      <c r="B157" s="23">
        <f t="shared" si="45"/>
        <v>208.02</v>
      </c>
      <c r="C157" s="23">
        <v>209.51</v>
      </c>
      <c r="D157" s="86">
        <f t="shared" si="44"/>
        <v>1.4899999999999807</v>
      </c>
      <c r="E157" s="42" t="s">
        <v>84</v>
      </c>
      <c r="F157" s="45"/>
    </row>
    <row r="158" spans="1:6" x14ac:dyDescent="0.25">
      <c r="A158" s="59" t="s">
        <v>392</v>
      </c>
      <c r="B158" s="23">
        <f t="shared" si="45"/>
        <v>209.51</v>
      </c>
      <c r="C158" s="23">
        <v>210.4</v>
      </c>
      <c r="D158" s="86">
        <f t="shared" si="44"/>
        <v>0.89000000000001478</v>
      </c>
      <c r="E158" s="42" t="s">
        <v>84</v>
      </c>
      <c r="F158" s="45" t="s">
        <v>529</v>
      </c>
    </row>
    <row r="159" spans="1:6" x14ac:dyDescent="0.25">
      <c r="A159" s="59" t="s">
        <v>393</v>
      </c>
      <c r="B159" s="23">
        <f t="shared" si="45"/>
        <v>210.4</v>
      </c>
      <c r="C159" s="23">
        <v>211.25</v>
      </c>
      <c r="D159" s="86">
        <f t="shared" si="44"/>
        <v>0.84999999999999432</v>
      </c>
      <c r="E159" s="42" t="s">
        <v>84</v>
      </c>
      <c r="F159" s="45"/>
    </row>
    <row r="160" spans="1:6" x14ac:dyDescent="0.25">
      <c r="A160" s="59" t="s">
        <v>394</v>
      </c>
      <c r="B160" s="23"/>
      <c r="C160" s="23"/>
      <c r="D160" s="86"/>
      <c r="E160" s="42" t="s">
        <v>92</v>
      </c>
      <c r="F160" s="45"/>
    </row>
    <row r="161" spans="1:6" x14ac:dyDescent="0.25">
      <c r="A161" s="59" t="s">
        <v>395</v>
      </c>
      <c r="B161" s="23">
        <f t="shared" ref="B161" si="46">C159</f>
        <v>211.25</v>
      </c>
      <c r="C161" s="23">
        <v>212.55</v>
      </c>
      <c r="D161" s="86">
        <f t="shared" ref="D161:D169" si="47">C161-B161</f>
        <v>1.3000000000000114</v>
      </c>
      <c r="E161" s="42" t="s">
        <v>84</v>
      </c>
      <c r="F161" s="45" t="s">
        <v>144</v>
      </c>
    </row>
    <row r="162" spans="1:6" x14ac:dyDescent="0.25">
      <c r="A162" s="59" t="s">
        <v>396</v>
      </c>
      <c r="B162" s="23">
        <f t="shared" ref="B162:B169" si="48">C161</f>
        <v>212.55</v>
      </c>
      <c r="C162" s="23">
        <v>214.11</v>
      </c>
      <c r="D162" s="86">
        <f t="shared" si="47"/>
        <v>1.5600000000000023</v>
      </c>
      <c r="E162" s="42" t="s">
        <v>84</v>
      </c>
      <c r="F162" s="45"/>
    </row>
    <row r="163" spans="1:6" x14ac:dyDescent="0.25">
      <c r="A163" s="59" t="s">
        <v>397</v>
      </c>
      <c r="B163" s="23">
        <f t="shared" si="48"/>
        <v>214.11</v>
      </c>
      <c r="C163" s="23">
        <v>214.88</v>
      </c>
      <c r="D163" s="86">
        <f t="shared" si="47"/>
        <v>0.76999999999998181</v>
      </c>
      <c r="E163" s="42" t="s">
        <v>84</v>
      </c>
      <c r="F163" s="45" t="s">
        <v>142</v>
      </c>
    </row>
    <row r="164" spans="1:6" x14ac:dyDescent="0.25">
      <c r="A164" s="59" t="s">
        <v>398</v>
      </c>
      <c r="B164" s="23">
        <f t="shared" si="48"/>
        <v>214.88</v>
      </c>
      <c r="C164" s="23">
        <v>216.41</v>
      </c>
      <c r="D164" s="86">
        <f t="shared" si="47"/>
        <v>1.5300000000000011</v>
      </c>
      <c r="E164" s="42" t="s">
        <v>84</v>
      </c>
      <c r="F164" s="45"/>
    </row>
    <row r="165" spans="1:6" x14ac:dyDescent="0.25">
      <c r="A165" s="59" t="s">
        <v>399</v>
      </c>
      <c r="B165" s="23">
        <f t="shared" si="48"/>
        <v>216.41</v>
      </c>
      <c r="C165" s="23">
        <v>217.85</v>
      </c>
      <c r="D165" s="86">
        <f t="shared" si="47"/>
        <v>1.4399999999999977</v>
      </c>
      <c r="E165" s="42" t="s">
        <v>84</v>
      </c>
      <c r="F165" s="45"/>
    </row>
    <row r="166" spans="1:6" x14ac:dyDescent="0.25">
      <c r="A166" s="59" t="s">
        <v>400</v>
      </c>
      <c r="B166" s="23">
        <f t="shared" si="48"/>
        <v>217.85</v>
      </c>
      <c r="C166" s="23">
        <v>219.35</v>
      </c>
      <c r="D166" s="86">
        <f t="shared" si="47"/>
        <v>1.5</v>
      </c>
      <c r="E166" s="42" t="s">
        <v>84</v>
      </c>
      <c r="F166" s="45"/>
    </row>
    <row r="167" spans="1:6" x14ac:dyDescent="0.25">
      <c r="A167" s="59" t="s">
        <v>401</v>
      </c>
      <c r="B167" s="23">
        <f t="shared" si="48"/>
        <v>219.35</v>
      </c>
      <c r="C167" s="23">
        <v>220.95</v>
      </c>
      <c r="D167" s="86">
        <f t="shared" si="47"/>
        <v>1.5999999999999943</v>
      </c>
      <c r="E167" s="42" t="s">
        <v>84</v>
      </c>
      <c r="F167" s="45"/>
    </row>
    <row r="168" spans="1:6" x14ac:dyDescent="0.25">
      <c r="A168" s="59" t="s">
        <v>402</v>
      </c>
      <c r="B168" s="23">
        <f t="shared" si="48"/>
        <v>220.95</v>
      </c>
      <c r="C168" s="23">
        <v>222.5</v>
      </c>
      <c r="D168" s="86">
        <f t="shared" si="47"/>
        <v>1.5500000000000114</v>
      </c>
      <c r="E168" s="42" t="s">
        <v>84</v>
      </c>
      <c r="F168" s="45"/>
    </row>
    <row r="169" spans="1:6" x14ac:dyDescent="0.25">
      <c r="A169" s="59" t="s">
        <v>403</v>
      </c>
      <c r="B169" s="23">
        <f t="shared" si="48"/>
        <v>222.5</v>
      </c>
      <c r="C169" s="23">
        <v>224.14</v>
      </c>
      <c r="D169" s="86">
        <f t="shared" si="47"/>
        <v>1.6399999999999864</v>
      </c>
      <c r="E169" s="42" t="s">
        <v>84</v>
      </c>
      <c r="F169" s="45"/>
    </row>
    <row r="170" spans="1:6" x14ac:dyDescent="0.25">
      <c r="A170" s="59" t="s">
        <v>404</v>
      </c>
      <c r="B170" s="23"/>
      <c r="C170" s="23"/>
      <c r="D170" s="86"/>
      <c r="E170" s="42" t="s">
        <v>86</v>
      </c>
      <c r="F170" s="45"/>
    </row>
    <row r="171" spans="1:6" x14ac:dyDescent="0.25">
      <c r="A171" s="59" t="s">
        <v>405</v>
      </c>
      <c r="B171" s="23">
        <f t="shared" ref="B171" si="49">C169</f>
        <v>224.14</v>
      </c>
      <c r="C171" s="23">
        <v>225.5</v>
      </c>
      <c r="D171" s="86">
        <f t="shared" ref="D171:D179" si="50">C171-B171</f>
        <v>1.3600000000000136</v>
      </c>
      <c r="E171" s="42" t="s">
        <v>84</v>
      </c>
      <c r="F171" s="45"/>
    </row>
    <row r="172" spans="1:6" x14ac:dyDescent="0.25">
      <c r="A172" s="59" t="s">
        <v>406</v>
      </c>
      <c r="B172" s="23">
        <f t="shared" ref="B172:B179" si="51">C171</f>
        <v>225.5</v>
      </c>
      <c r="C172" s="23">
        <v>226.7</v>
      </c>
      <c r="D172" s="86">
        <f t="shared" si="50"/>
        <v>1.1999999999999886</v>
      </c>
      <c r="E172" s="42" t="s">
        <v>84</v>
      </c>
      <c r="F172" s="45" t="s">
        <v>578</v>
      </c>
    </row>
    <row r="173" spans="1:6" x14ac:dyDescent="0.25">
      <c r="A173" s="59" t="s">
        <v>407</v>
      </c>
      <c r="B173" s="23">
        <f t="shared" si="51"/>
        <v>226.7</v>
      </c>
      <c r="C173" s="23">
        <v>227.9</v>
      </c>
      <c r="D173" s="86">
        <f t="shared" si="50"/>
        <v>1.2000000000000171</v>
      </c>
      <c r="E173" s="42" t="s">
        <v>84</v>
      </c>
      <c r="F173" s="45"/>
    </row>
    <row r="174" spans="1:6" x14ac:dyDescent="0.25">
      <c r="A174" s="59" t="s">
        <v>408</v>
      </c>
      <c r="B174" s="23">
        <f t="shared" si="51"/>
        <v>227.9</v>
      </c>
      <c r="C174" s="23">
        <v>229.32</v>
      </c>
      <c r="D174" s="86">
        <f t="shared" si="50"/>
        <v>1.4199999999999875</v>
      </c>
      <c r="E174" s="42" t="s">
        <v>84</v>
      </c>
      <c r="F174" s="45"/>
    </row>
    <row r="175" spans="1:6" x14ac:dyDescent="0.25">
      <c r="A175" s="59" t="s">
        <v>409</v>
      </c>
      <c r="B175" s="23">
        <f t="shared" si="51"/>
        <v>229.32</v>
      </c>
      <c r="C175" s="23">
        <v>230.5</v>
      </c>
      <c r="D175" s="86">
        <f t="shared" si="50"/>
        <v>1.1800000000000068</v>
      </c>
      <c r="E175" s="42" t="s">
        <v>84</v>
      </c>
      <c r="F175" s="45"/>
    </row>
    <row r="176" spans="1:6" x14ac:dyDescent="0.25">
      <c r="A176" s="59" t="s">
        <v>410</v>
      </c>
      <c r="B176" s="23">
        <f t="shared" si="51"/>
        <v>230.5</v>
      </c>
      <c r="C176" s="23">
        <v>231.33</v>
      </c>
      <c r="D176" s="86">
        <f t="shared" si="50"/>
        <v>0.83000000000001251</v>
      </c>
      <c r="E176" s="42" t="s">
        <v>84</v>
      </c>
      <c r="F176" s="45"/>
    </row>
    <row r="177" spans="1:6" x14ac:dyDescent="0.25">
      <c r="A177" s="59" t="s">
        <v>411</v>
      </c>
      <c r="B177" s="23">
        <f t="shared" si="51"/>
        <v>231.33</v>
      </c>
      <c r="C177" s="23">
        <v>232.41</v>
      </c>
      <c r="D177" s="86">
        <f t="shared" si="50"/>
        <v>1.0799999999999841</v>
      </c>
      <c r="E177" s="42" t="s">
        <v>84</v>
      </c>
      <c r="F177" s="45"/>
    </row>
    <row r="178" spans="1:6" x14ac:dyDescent="0.25">
      <c r="A178" s="59" t="s">
        <v>412</v>
      </c>
      <c r="B178" s="23">
        <f t="shared" si="51"/>
        <v>232.41</v>
      </c>
      <c r="C178" s="23">
        <v>234</v>
      </c>
      <c r="D178" s="86">
        <f t="shared" si="50"/>
        <v>1.5900000000000034</v>
      </c>
      <c r="E178" s="42" t="s">
        <v>84</v>
      </c>
      <c r="F178" s="45"/>
    </row>
    <row r="179" spans="1:6" x14ac:dyDescent="0.25">
      <c r="A179" s="59" t="s">
        <v>413</v>
      </c>
      <c r="B179" s="23">
        <f t="shared" si="51"/>
        <v>234</v>
      </c>
      <c r="C179" s="23">
        <v>235.03</v>
      </c>
      <c r="D179" s="86">
        <f t="shared" si="50"/>
        <v>1.0300000000000011</v>
      </c>
      <c r="E179" s="42" t="s">
        <v>84</v>
      </c>
      <c r="F179" s="45"/>
    </row>
    <row r="180" spans="1:6" x14ac:dyDescent="0.25">
      <c r="A180" s="59" t="s">
        <v>414</v>
      </c>
      <c r="B180" s="23"/>
      <c r="C180" s="23"/>
      <c r="D180" s="86"/>
      <c r="E180" s="42" t="s">
        <v>88</v>
      </c>
      <c r="F180" s="45"/>
    </row>
    <row r="181" spans="1:6" x14ac:dyDescent="0.25">
      <c r="A181" s="59" t="s">
        <v>415</v>
      </c>
      <c r="B181" s="23">
        <f t="shared" ref="B181" si="52">C179</f>
        <v>235.03</v>
      </c>
      <c r="C181" s="23">
        <v>236.26</v>
      </c>
      <c r="D181" s="86">
        <f t="shared" ref="D181:D189" si="53">C181-B181</f>
        <v>1.2299999999999898</v>
      </c>
      <c r="E181" s="42" t="s">
        <v>84</v>
      </c>
      <c r="F181" s="45"/>
    </row>
    <row r="182" spans="1:6" x14ac:dyDescent="0.25">
      <c r="A182" s="59" t="s">
        <v>416</v>
      </c>
      <c r="B182" s="23">
        <f t="shared" ref="B182:B189" si="54">C181</f>
        <v>236.26</v>
      </c>
      <c r="C182" s="23">
        <v>238.8</v>
      </c>
      <c r="D182" s="86">
        <f t="shared" si="53"/>
        <v>2.5400000000000205</v>
      </c>
      <c r="E182" s="42" t="s">
        <v>84</v>
      </c>
      <c r="F182" s="45" t="s">
        <v>579</v>
      </c>
    </row>
    <row r="183" spans="1:6" x14ac:dyDescent="0.25">
      <c r="A183" s="59" t="s">
        <v>417</v>
      </c>
      <c r="B183" s="23">
        <f t="shared" si="54"/>
        <v>238.8</v>
      </c>
      <c r="C183" s="23">
        <v>240.6</v>
      </c>
      <c r="D183" s="86">
        <f t="shared" si="53"/>
        <v>1.7999999999999829</v>
      </c>
      <c r="E183" s="42" t="s">
        <v>84</v>
      </c>
      <c r="F183" s="45" t="s">
        <v>140</v>
      </c>
    </row>
    <row r="184" spans="1:6" x14ac:dyDescent="0.25">
      <c r="A184" s="59" t="s">
        <v>418</v>
      </c>
      <c r="B184" s="23">
        <f t="shared" si="54"/>
        <v>240.6</v>
      </c>
      <c r="C184" s="23">
        <v>241.65</v>
      </c>
      <c r="D184" s="86">
        <f t="shared" si="53"/>
        <v>1.0500000000000114</v>
      </c>
      <c r="E184" s="42" t="s">
        <v>84</v>
      </c>
      <c r="F184" s="45" t="s">
        <v>580</v>
      </c>
    </row>
    <row r="185" spans="1:6" x14ac:dyDescent="0.25">
      <c r="A185" s="59" t="s">
        <v>419</v>
      </c>
      <c r="B185" s="23">
        <f t="shared" si="54"/>
        <v>241.65</v>
      </c>
      <c r="C185" s="23">
        <v>242.43</v>
      </c>
      <c r="D185" s="86">
        <f t="shared" si="53"/>
        <v>0.78000000000000114</v>
      </c>
      <c r="E185" s="42" t="s">
        <v>84</v>
      </c>
      <c r="F185" s="45"/>
    </row>
    <row r="186" spans="1:6" x14ac:dyDescent="0.25">
      <c r="A186" s="59" t="s">
        <v>420</v>
      </c>
      <c r="B186" s="23">
        <f t="shared" si="54"/>
        <v>242.43</v>
      </c>
      <c r="C186" s="23">
        <v>243.55</v>
      </c>
      <c r="D186" s="86">
        <f t="shared" si="53"/>
        <v>1.1200000000000045</v>
      </c>
      <c r="E186" s="42" t="s">
        <v>84</v>
      </c>
      <c r="F186" s="45"/>
    </row>
    <row r="187" spans="1:6" x14ac:dyDescent="0.25">
      <c r="A187" s="59" t="s">
        <v>421</v>
      </c>
      <c r="B187" s="23">
        <f t="shared" si="54"/>
        <v>243.55</v>
      </c>
      <c r="C187" s="23">
        <v>244.79</v>
      </c>
      <c r="D187" s="86">
        <f t="shared" si="53"/>
        <v>1.2399999999999807</v>
      </c>
      <c r="E187" s="42" t="s">
        <v>84</v>
      </c>
      <c r="F187" s="45" t="s">
        <v>581</v>
      </c>
    </row>
    <row r="188" spans="1:6" x14ac:dyDescent="0.25">
      <c r="A188" s="59" t="s">
        <v>422</v>
      </c>
      <c r="B188" s="23">
        <f t="shared" si="54"/>
        <v>244.79</v>
      </c>
      <c r="C188" s="23">
        <v>246.5</v>
      </c>
      <c r="D188" s="86">
        <f t="shared" si="53"/>
        <v>1.710000000000008</v>
      </c>
      <c r="E188" s="42" t="s">
        <v>84</v>
      </c>
      <c r="F188" s="45"/>
    </row>
    <row r="189" spans="1:6" x14ac:dyDescent="0.25">
      <c r="A189" s="59" t="s">
        <v>423</v>
      </c>
      <c r="B189" s="23">
        <f t="shared" si="54"/>
        <v>246.5</v>
      </c>
      <c r="C189" s="23">
        <v>247.85</v>
      </c>
      <c r="D189" s="86">
        <f t="shared" si="53"/>
        <v>1.3499999999999943</v>
      </c>
      <c r="E189" s="42" t="s">
        <v>84</v>
      </c>
      <c r="F189" s="45"/>
    </row>
    <row r="190" spans="1:6" x14ac:dyDescent="0.25">
      <c r="A190" s="59" t="s">
        <v>424</v>
      </c>
      <c r="B190" s="23"/>
      <c r="C190" s="23"/>
      <c r="D190" s="86"/>
      <c r="E190" s="42" t="s">
        <v>90</v>
      </c>
      <c r="F190" s="45"/>
    </row>
    <row r="191" spans="1:6" x14ac:dyDescent="0.25">
      <c r="A191" s="59" t="s">
        <v>425</v>
      </c>
      <c r="B191" s="23">
        <f t="shared" ref="B191" si="55">C189</f>
        <v>247.85</v>
      </c>
      <c r="C191" s="23">
        <v>249.28</v>
      </c>
      <c r="D191" s="86">
        <f t="shared" ref="D191:D199" si="56">C191-B191</f>
        <v>1.4300000000000068</v>
      </c>
      <c r="E191" s="42" t="s">
        <v>84</v>
      </c>
      <c r="F191" s="45"/>
    </row>
    <row r="192" spans="1:6" x14ac:dyDescent="0.25">
      <c r="A192" s="59" t="s">
        <v>426</v>
      </c>
      <c r="B192" s="23">
        <f t="shared" ref="B192:B199" si="57">C191</f>
        <v>249.28</v>
      </c>
      <c r="C192" s="23">
        <v>250.75</v>
      </c>
      <c r="D192" s="86">
        <f t="shared" si="56"/>
        <v>1.4699999999999989</v>
      </c>
      <c r="E192" s="42" t="s">
        <v>84</v>
      </c>
      <c r="F192" s="45"/>
    </row>
    <row r="193" spans="1:6" x14ac:dyDescent="0.25">
      <c r="A193" s="59" t="s">
        <v>427</v>
      </c>
      <c r="B193" s="23">
        <f t="shared" si="57"/>
        <v>250.75</v>
      </c>
      <c r="C193" s="23">
        <v>251.5</v>
      </c>
      <c r="D193" s="86">
        <f t="shared" si="56"/>
        <v>0.75</v>
      </c>
      <c r="E193" s="42" t="s">
        <v>84</v>
      </c>
      <c r="F193" s="45"/>
    </row>
    <row r="194" spans="1:6" x14ac:dyDescent="0.25">
      <c r="A194" s="59" t="s">
        <v>428</v>
      </c>
      <c r="B194" s="23">
        <f t="shared" si="57"/>
        <v>251.5</v>
      </c>
      <c r="C194" s="23">
        <v>253.3</v>
      </c>
      <c r="D194" s="86">
        <f t="shared" si="56"/>
        <v>1.8000000000000114</v>
      </c>
      <c r="E194" s="42" t="s">
        <v>84</v>
      </c>
      <c r="F194" s="45" t="s">
        <v>140</v>
      </c>
    </row>
    <row r="195" spans="1:6" x14ac:dyDescent="0.25">
      <c r="A195" s="59" t="s">
        <v>429</v>
      </c>
      <c r="B195" s="23">
        <f t="shared" si="57"/>
        <v>253.3</v>
      </c>
      <c r="C195" s="23">
        <v>254.55</v>
      </c>
      <c r="D195" s="86">
        <f t="shared" si="56"/>
        <v>1.25</v>
      </c>
      <c r="E195" s="42" t="s">
        <v>84</v>
      </c>
      <c r="F195" s="45"/>
    </row>
    <row r="196" spans="1:6" x14ac:dyDescent="0.25">
      <c r="A196" s="59" t="s">
        <v>430</v>
      </c>
      <c r="B196" s="23">
        <f t="shared" si="57"/>
        <v>254.55</v>
      </c>
      <c r="C196" s="23">
        <v>256.08999999999997</v>
      </c>
      <c r="D196" s="86">
        <f t="shared" si="56"/>
        <v>1.5399999999999636</v>
      </c>
      <c r="E196" s="42" t="s">
        <v>84</v>
      </c>
      <c r="F196" s="45"/>
    </row>
    <row r="197" spans="1:6" x14ac:dyDescent="0.25">
      <c r="A197" s="59" t="s">
        <v>431</v>
      </c>
      <c r="B197" s="23">
        <f t="shared" si="57"/>
        <v>256.08999999999997</v>
      </c>
      <c r="C197" s="23">
        <v>257.56</v>
      </c>
      <c r="D197" s="86">
        <f t="shared" si="56"/>
        <v>1.4700000000000273</v>
      </c>
      <c r="E197" s="42" t="s">
        <v>84</v>
      </c>
      <c r="F197" s="45"/>
    </row>
    <row r="198" spans="1:6" x14ac:dyDescent="0.25">
      <c r="A198" s="59" t="s">
        <v>432</v>
      </c>
      <c r="B198" s="23">
        <f t="shared" si="57"/>
        <v>257.56</v>
      </c>
      <c r="C198" s="23">
        <v>259.14999999999998</v>
      </c>
      <c r="D198" s="86">
        <f t="shared" si="56"/>
        <v>1.589999999999975</v>
      </c>
      <c r="E198" s="42" t="s">
        <v>84</v>
      </c>
      <c r="F198" s="45"/>
    </row>
    <row r="199" spans="1:6" x14ac:dyDescent="0.25">
      <c r="A199" s="59" t="s">
        <v>433</v>
      </c>
      <c r="B199" s="23">
        <f t="shared" si="57"/>
        <v>259.14999999999998</v>
      </c>
      <c r="C199" s="23">
        <v>260.60000000000002</v>
      </c>
      <c r="D199" s="86">
        <f t="shared" si="56"/>
        <v>1.4500000000000455</v>
      </c>
      <c r="E199" s="42" t="s">
        <v>84</v>
      </c>
      <c r="F199" s="45"/>
    </row>
    <row r="200" spans="1:6" x14ac:dyDescent="0.25">
      <c r="A200" s="59" t="s">
        <v>434</v>
      </c>
      <c r="B200" s="23"/>
      <c r="C200" s="23"/>
      <c r="D200" s="86"/>
      <c r="E200" s="42" t="s">
        <v>86</v>
      </c>
      <c r="F200" s="45"/>
    </row>
    <row r="201" spans="1:6" x14ac:dyDescent="0.25">
      <c r="A201" s="59" t="s">
        <v>435</v>
      </c>
      <c r="B201" s="23">
        <f t="shared" ref="B201" si="58">C199</f>
        <v>260.60000000000002</v>
      </c>
      <c r="C201" s="23">
        <v>262.22000000000003</v>
      </c>
      <c r="D201" s="86">
        <f t="shared" ref="D201:D209" si="59">C201-B201</f>
        <v>1.6200000000000045</v>
      </c>
      <c r="E201" s="42" t="s">
        <v>84</v>
      </c>
      <c r="F201" s="45"/>
    </row>
    <row r="202" spans="1:6" x14ac:dyDescent="0.25">
      <c r="A202" s="59" t="s">
        <v>436</v>
      </c>
      <c r="B202" s="23">
        <f t="shared" ref="B202:B209" si="60">C201</f>
        <v>262.22000000000003</v>
      </c>
      <c r="C202" s="23">
        <v>263.72000000000003</v>
      </c>
      <c r="D202" s="86">
        <f t="shared" si="59"/>
        <v>1.5</v>
      </c>
      <c r="E202" s="42" t="s">
        <v>84</v>
      </c>
      <c r="F202" s="45" t="s">
        <v>148</v>
      </c>
    </row>
    <row r="203" spans="1:6" x14ac:dyDescent="0.25">
      <c r="A203" s="59" t="s">
        <v>437</v>
      </c>
      <c r="B203" s="23">
        <f t="shared" si="60"/>
        <v>263.72000000000003</v>
      </c>
      <c r="C203" s="23">
        <v>265.22000000000003</v>
      </c>
      <c r="D203" s="86">
        <f t="shared" si="59"/>
        <v>1.5</v>
      </c>
      <c r="E203" s="42" t="s">
        <v>84</v>
      </c>
      <c r="F203" s="45"/>
    </row>
    <row r="204" spans="1:6" x14ac:dyDescent="0.25">
      <c r="A204" s="59" t="s">
        <v>438</v>
      </c>
      <c r="B204" s="23">
        <f t="shared" si="60"/>
        <v>265.22000000000003</v>
      </c>
      <c r="C204" s="23">
        <v>266.7</v>
      </c>
      <c r="D204" s="86">
        <f t="shared" si="59"/>
        <v>1.4799999999999613</v>
      </c>
      <c r="E204" s="42" t="s">
        <v>84</v>
      </c>
      <c r="F204" s="45"/>
    </row>
    <row r="205" spans="1:6" x14ac:dyDescent="0.25">
      <c r="A205" s="59" t="s">
        <v>439</v>
      </c>
      <c r="B205" s="23">
        <f t="shared" si="60"/>
        <v>266.7</v>
      </c>
      <c r="C205" s="23">
        <v>268.22000000000003</v>
      </c>
      <c r="D205" s="86">
        <f t="shared" si="59"/>
        <v>1.5200000000000387</v>
      </c>
      <c r="E205" s="42" t="s">
        <v>84</v>
      </c>
      <c r="F205" s="45"/>
    </row>
    <row r="206" spans="1:6" x14ac:dyDescent="0.25">
      <c r="A206" s="59" t="s">
        <v>440</v>
      </c>
      <c r="B206" s="23">
        <f t="shared" si="60"/>
        <v>268.22000000000003</v>
      </c>
      <c r="C206" s="23">
        <v>269.75</v>
      </c>
      <c r="D206" s="86">
        <f t="shared" si="59"/>
        <v>1.5299999999999727</v>
      </c>
      <c r="E206" s="42" t="s">
        <v>84</v>
      </c>
      <c r="F206" s="45" t="s">
        <v>143</v>
      </c>
    </row>
    <row r="207" spans="1:6" x14ac:dyDescent="0.25">
      <c r="A207" s="59" t="s">
        <v>441</v>
      </c>
      <c r="B207" s="23">
        <f t="shared" si="60"/>
        <v>269.75</v>
      </c>
      <c r="C207" s="23">
        <v>271.27</v>
      </c>
      <c r="D207" s="86">
        <f t="shared" si="59"/>
        <v>1.5199999999999818</v>
      </c>
      <c r="E207" s="42" t="s">
        <v>84</v>
      </c>
      <c r="F207" s="45"/>
    </row>
    <row r="208" spans="1:6" x14ac:dyDescent="0.25">
      <c r="A208" s="59" t="s">
        <v>442</v>
      </c>
      <c r="B208" s="23">
        <f t="shared" si="60"/>
        <v>271.27</v>
      </c>
      <c r="C208" s="23">
        <v>272.8</v>
      </c>
      <c r="D208" s="86">
        <f t="shared" si="59"/>
        <v>1.5300000000000296</v>
      </c>
      <c r="E208" s="42" t="s">
        <v>84</v>
      </c>
      <c r="F208" s="45"/>
    </row>
    <row r="209" spans="1:6" x14ac:dyDescent="0.25">
      <c r="A209" s="59" t="s">
        <v>443</v>
      </c>
      <c r="B209" s="23">
        <f t="shared" si="60"/>
        <v>272.8</v>
      </c>
      <c r="C209" s="23">
        <v>274.32</v>
      </c>
      <c r="D209" s="86">
        <f t="shared" si="59"/>
        <v>1.5199999999999818</v>
      </c>
      <c r="E209" s="42" t="s">
        <v>84</v>
      </c>
      <c r="F209" s="45"/>
    </row>
    <row r="210" spans="1:6" x14ac:dyDescent="0.25">
      <c r="A210" s="59" t="s">
        <v>444</v>
      </c>
      <c r="B210" s="23"/>
      <c r="C210" s="23"/>
      <c r="D210" s="86"/>
      <c r="E210" s="42" t="s">
        <v>92</v>
      </c>
      <c r="F210" s="45"/>
    </row>
    <row r="211" spans="1:6" x14ac:dyDescent="0.25">
      <c r="A211" s="59" t="s">
        <v>445</v>
      </c>
      <c r="B211" s="23">
        <f t="shared" ref="B211" si="61">C209</f>
        <v>274.32</v>
      </c>
      <c r="C211" s="23">
        <v>275.32</v>
      </c>
      <c r="D211" s="86">
        <f t="shared" ref="D211:D220" si="62">C211-B211</f>
        <v>1</v>
      </c>
      <c r="E211" s="42" t="s">
        <v>84</v>
      </c>
      <c r="F211" s="45"/>
    </row>
    <row r="212" spans="1:6" x14ac:dyDescent="0.25">
      <c r="A212" s="59" t="s">
        <v>446</v>
      </c>
      <c r="B212" s="23">
        <f t="shared" ref="B212:B214" si="63">C211</f>
        <v>275.32</v>
      </c>
      <c r="C212" s="23">
        <v>276.3</v>
      </c>
      <c r="D212" s="86">
        <f t="shared" si="62"/>
        <v>0.98000000000001819</v>
      </c>
      <c r="E212" s="42" t="s">
        <v>84</v>
      </c>
      <c r="F212" s="45"/>
    </row>
    <row r="213" spans="1:6" x14ac:dyDescent="0.25">
      <c r="A213" s="59" t="s">
        <v>447</v>
      </c>
      <c r="B213" s="23">
        <f t="shared" si="63"/>
        <v>276.3</v>
      </c>
      <c r="C213" s="23">
        <v>276.76</v>
      </c>
      <c r="D213" s="86">
        <f t="shared" si="62"/>
        <v>0.45999999999997954</v>
      </c>
      <c r="E213" s="42" t="s">
        <v>84</v>
      </c>
      <c r="F213" s="45" t="s">
        <v>140</v>
      </c>
    </row>
    <row r="214" spans="1:6" x14ac:dyDescent="0.25">
      <c r="A214" s="59" t="s">
        <v>448</v>
      </c>
      <c r="B214" s="23">
        <f t="shared" si="63"/>
        <v>276.76</v>
      </c>
      <c r="C214" s="23">
        <v>277.81</v>
      </c>
      <c r="D214" s="86">
        <f t="shared" si="62"/>
        <v>1.0500000000000114</v>
      </c>
      <c r="E214" s="42" t="s">
        <v>84</v>
      </c>
      <c r="F214" s="45"/>
    </row>
    <row r="215" spans="1:6" x14ac:dyDescent="0.25">
      <c r="A215" s="147">
        <v>4279970</v>
      </c>
      <c r="B215" s="148">
        <f>C214</f>
        <v>277.81</v>
      </c>
      <c r="C215" s="148">
        <v>278.89</v>
      </c>
      <c r="D215" s="149">
        <f t="shared" si="62"/>
        <v>1.0799999999999841</v>
      </c>
      <c r="E215" s="150" t="s">
        <v>84</v>
      </c>
      <c r="F215" s="151" t="s">
        <v>592</v>
      </c>
    </row>
    <row r="216" spans="1:6" x14ac:dyDescent="0.25">
      <c r="A216" s="59" t="s">
        <v>449</v>
      </c>
      <c r="B216" s="23">
        <f>C215</f>
        <v>278.89</v>
      </c>
      <c r="C216" s="23">
        <v>280.42</v>
      </c>
      <c r="D216" s="86">
        <f t="shared" si="62"/>
        <v>1.5300000000000296</v>
      </c>
      <c r="E216" s="42" t="s">
        <v>84</v>
      </c>
      <c r="F216" s="45"/>
    </row>
    <row r="217" spans="1:6" x14ac:dyDescent="0.25">
      <c r="A217" s="59" t="s">
        <v>450</v>
      </c>
      <c r="B217" s="23">
        <f t="shared" ref="B217:B220" si="64">C216</f>
        <v>280.42</v>
      </c>
      <c r="C217" s="23">
        <v>281.94</v>
      </c>
      <c r="D217" s="86">
        <f t="shared" si="62"/>
        <v>1.5199999999999818</v>
      </c>
      <c r="E217" s="42" t="s">
        <v>84</v>
      </c>
      <c r="F217" s="45"/>
    </row>
    <row r="218" spans="1:6" x14ac:dyDescent="0.25">
      <c r="A218" s="59" t="s">
        <v>451</v>
      </c>
      <c r="B218" s="23">
        <f t="shared" si="64"/>
        <v>281.94</v>
      </c>
      <c r="C218" s="23">
        <v>283.48</v>
      </c>
      <c r="D218" s="86">
        <f t="shared" si="62"/>
        <v>1.5400000000000205</v>
      </c>
      <c r="E218" s="42" t="s">
        <v>84</v>
      </c>
      <c r="F218" s="45"/>
    </row>
    <row r="219" spans="1:6" x14ac:dyDescent="0.25">
      <c r="A219" s="59" t="s">
        <v>452</v>
      </c>
      <c r="B219" s="23">
        <f t="shared" si="64"/>
        <v>283.48</v>
      </c>
      <c r="C219" s="23">
        <v>284.99</v>
      </c>
      <c r="D219" s="86">
        <f t="shared" si="62"/>
        <v>1.5099999999999909</v>
      </c>
      <c r="E219" s="42" t="s">
        <v>84</v>
      </c>
      <c r="F219" s="45"/>
    </row>
    <row r="220" spans="1:6" x14ac:dyDescent="0.25">
      <c r="A220" s="59" t="s">
        <v>453</v>
      </c>
      <c r="B220" s="23">
        <f t="shared" si="64"/>
        <v>284.99</v>
      </c>
      <c r="C220" s="23">
        <v>286.52</v>
      </c>
      <c r="D220" s="86">
        <f t="shared" si="62"/>
        <v>1.5299999999999727</v>
      </c>
      <c r="E220" s="42" t="s">
        <v>84</v>
      </c>
      <c r="F220" s="45"/>
    </row>
    <row r="221" spans="1:6" x14ac:dyDescent="0.25">
      <c r="A221" s="59" t="s">
        <v>454</v>
      </c>
      <c r="B221" s="23"/>
      <c r="C221" s="23"/>
      <c r="D221" s="86"/>
      <c r="E221" s="42" t="s">
        <v>86</v>
      </c>
      <c r="F221" s="45"/>
    </row>
    <row r="222" spans="1:6" x14ac:dyDescent="0.25">
      <c r="A222" s="59" t="s">
        <v>455</v>
      </c>
      <c r="B222" s="23">
        <f t="shared" ref="B222" si="65">C220</f>
        <v>286.52</v>
      </c>
      <c r="C222" s="23">
        <v>288.04000000000002</v>
      </c>
      <c r="D222" s="86">
        <f t="shared" ref="D222:D230" si="66">C222-B222</f>
        <v>1.5200000000000387</v>
      </c>
      <c r="E222" s="42" t="s">
        <v>84</v>
      </c>
      <c r="F222" s="45"/>
    </row>
    <row r="223" spans="1:6" x14ac:dyDescent="0.25">
      <c r="A223" s="59" t="s">
        <v>456</v>
      </c>
      <c r="B223" s="23">
        <f t="shared" ref="B223:B230" si="67">C222</f>
        <v>288.04000000000002</v>
      </c>
      <c r="C223" s="23">
        <v>289.55</v>
      </c>
      <c r="D223" s="86">
        <f t="shared" si="66"/>
        <v>1.5099999999999909</v>
      </c>
      <c r="E223" s="42" t="s">
        <v>84</v>
      </c>
      <c r="F223" s="45"/>
    </row>
    <row r="224" spans="1:6" x14ac:dyDescent="0.25">
      <c r="A224" s="59" t="s">
        <v>457</v>
      </c>
      <c r="B224" s="23">
        <f t="shared" si="67"/>
        <v>289.55</v>
      </c>
      <c r="C224" s="23">
        <v>291.08</v>
      </c>
      <c r="D224" s="86">
        <f t="shared" si="66"/>
        <v>1.5299999999999727</v>
      </c>
      <c r="E224" s="42" t="s">
        <v>84</v>
      </c>
      <c r="F224" s="45"/>
    </row>
    <row r="225" spans="1:6" x14ac:dyDescent="0.25">
      <c r="A225" s="59" t="s">
        <v>458</v>
      </c>
      <c r="B225" s="23">
        <f t="shared" si="67"/>
        <v>291.08</v>
      </c>
      <c r="C225" s="23">
        <v>292.60000000000002</v>
      </c>
      <c r="D225" s="86">
        <f t="shared" si="66"/>
        <v>1.5200000000000387</v>
      </c>
      <c r="E225" s="42" t="s">
        <v>84</v>
      </c>
      <c r="F225" s="45"/>
    </row>
    <row r="226" spans="1:6" x14ac:dyDescent="0.25">
      <c r="A226" s="59" t="s">
        <v>459</v>
      </c>
      <c r="B226" s="23">
        <f t="shared" si="67"/>
        <v>292.60000000000002</v>
      </c>
      <c r="C226" s="23">
        <v>294.13</v>
      </c>
      <c r="D226" s="86">
        <f t="shared" si="66"/>
        <v>1.5299999999999727</v>
      </c>
      <c r="E226" s="42" t="s">
        <v>84</v>
      </c>
      <c r="F226" s="45"/>
    </row>
    <row r="227" spans="1:6" x14ac:dyDescent="0.25">
      <c r="A227" s="59" t="s">
        <v>460</v>
      </c>
      <c r="B227" s="23">
        <f t="shared" si="67"/>
        <v>294.13</v>
      </c>
      <c r="C227" s="23">
        <v>295.64999999999998</v>
      </c>
      <c r="D227" s="86">
        <f t="shared" si="66"/>
        <v>1.5199999999999818</v>
      </c>
      <c r="E227" s="42" t="s">
        <v>84</v>
      </c>
      <c r="F227" s="45"/>
    </row>
    <row r="228" spans="1:6" x14ac:dyDescent="0.25">
      <c r="A228" s="59" t="s">
        <v>461</v>
      </c>
      <c r="B228" s="23">
        <f t="shared" si="67"/>
        <v>295.64999999999998</v>
      </c>
      <c r="C228" s="23">
        <v>297.18</v>
      </c>
      <c r="D228" s="86">
        <f t="shared" si="66"/>
        <v>1.5300000000000296</v>
      </c>
      <c r="E228" s="42" t="s">
        <v>84</v>
      </c>
      <c r="F228" s="45"/>
    </row>
    <row r="229" spans="1:6" x14ac:dyDescent="0.25">
      <c r="A229" s="59" t="s">
        <v>462</v>
      </c>
      <c r="B229" s="23">
        <f t="shared" si="67"/>
        <v>297.18</v>
      </c>
      <c r="C229" s="23">
        <v>298.70999999999998</v>
      </c>
      <c r="D229" s="86">
        <f t="shared" si="66"/>
        <v>1.5299999999999727</v>
      </c>
      <c r="E229" s="42" t="s">
        <v>84</v>
      </c>
      <c r="F229" s="45"/>
    </row>
    <row r="230" spans="1:6" x14ac:dyDescent="0.25">
      <c r="A230" s="59" t="s">
        <v>463</v>
      </c>
      <c r="B230" s="23">
        <f t="shared" si="67"/>
        <v>298.70999999999998</v>
      </c>
      <c r="C230" s="23">
        <v>300.23</v>
      </c>
      <c r="D230" s="86">
        <f t="shared" si="66"/>
        <v>1.5200000000000387</v>
      </c>
      <c r="E230" s="42" t="s">
        <v>84</v>
      </c>
      <c r="F230" s="45"/>
    </row>
    <row r="231" spans="1:6" x14ac:dyDescent="0.25">
      <c r="A231" s="59" t="s">
        <v>464</v>
      </c>
      <c r="B231" s="23"/>
      <c r="C231" s="23"/>
      <c r="D231" s="86"/>
      <c r="E231" s="42" t="s">
        <v>88</v>
      </c>
      <c r="F231" s="45"/>
    </row>
    <row r="232" spans="1:6" x14ac:dyDescent="0.25">
      <c r="A232" s="59" t="s">
        <v>465</v>
      </c>
      <c r="B232" s="23">
        <f t="shared" ref="B232" si="68">C230</f>
        <v>300.23</v>
      </c>
      <c r="C232" s="23">
        <v>301.75</v>
      </c>
      <c r="D232" s="86">
        <f t="shared" ref="D232:D239" si="69">C232-B232</f>
        <v>1.5199999999999818</v>
      </c>
      <c r="E232" s="42" t="s">
        <v>84</v>
      </c>
      <c r="F232" s="45"/>
    </row>
    <row r="233" spans="1:6" x14ac:dyDescent="0.25">
      <c r="A233" s="59" t="s">
        <v>466</v>
      </c>
      <c r="B233" s="23">
        <f t="shared" ref="B233:B240" si="70">C232</f>
        <v>301.75</v>
      </c>
      <c r="C233" s="23">
        <v>303.27999999999997</v>
      </c>
      <c r="D233" s="86">
        <f t="shared" si="69"/>
        <v>1.5299999999999727</v>
      </c>
      <c r="E233" s="42" t="s">
        <v>84</v>
      </c>
      <c r="F233" s="45"/>
    </row>
    <row r="234" spans="1:6" x14ac:dyDescent="0.25">
      <c r="A234" s="59" t="s">
        <v>467</v>
      </c>
      <c r="B234" s="23">
        <f t="shared" si="70"/>
        <v>303.27999999999997</v>
      </c>
      <c r="C234" s="23">
        <v>304.83</v>
      </c>
      <c r="D234" s="86">
        <f t="shared" si="69"/>
        <v>1.5500000000000114</v>
      </c>
      <c r="E234" s="42" t="s">
        <v>84</v>
      </c>
      <c r="F234" s="45"/>
    </row>
    <row r="235" spans="1:6" x14ac:dyDescent="0.25">
      <c r="A235" s="59" t="s">
        <v>468</v>
      </c>
      <c r="B235" s="23">
        <f t="shared" si="70"/>
        <v>304.83</v>
      </c>
      <c r="C235" s="23">
        <v>306.32</v>
      </c>
      <c r="D235" s="86">
        <f t="shared" si="69"/>
        <v>1.4900000000000091</v>
      </c>
      <c r="E235" s="42" t="s">
        <v>84</v>
      </c>
      <c r="F235" s="45"/>
    </row>
    <row r="236" spans="1:6" x14ac:dyDescent="0.25">
      <c r="A236" s="59" t="s">
        <v>469</v>
      </c>
      <c r="B236" s="23">
        <f t="shared" si="70"/>
        <v>306.32</v>
      </c>
      <c r="C236" s="23">
        <v>307.85000000000002</v>
      </c>
      <c r="D236" s="86">
        <f t="shared" si="69"/>
        <v>1.5300000000000296</v>
      </c>
      <c r="E236" s="42" t="s">
        <v>84</v>
      </c>
      <c r="F236" s="45"/>
    </row>
    <row r="237" spans="1:6" x14ac:dyDescent="0.25">
      <c r="A237" s="59" t="s">
        <v>470</v>
      </c>
      <c r="B237" s="23">
        <f t="shared" si="70"/>
        <v>307.85000000000002</v>
      </c>
      <c r="C237" s="23">
        <v>309.36</v>
      </c>
      <c r="D237" s="86">
        <f t="shared" si="69"/>
        <v>1.5099999999999909</v>
      </c>
      <c r="E237" s="42" t="s">
        <v>84</v>
      </c>
      <c r="F237" s="45"/>
    </row>
    <row r="238" spans="1:6" x14ac:dyDescent="0.25">
      <c r="A238" s="59" t="s">
        <v>471</v>
      </c>
      <c r="B238" s="23">
        <f t="shared" si="70"/>
        <v>309.36</v>
      </c>
      <c r="C238" s="23">
        <v>310.89999999999998</v>
      </c>
      <c r="D238" s="86">
        <f t="shared" si="69"/>
        <v>1.5399999999999636</v>
      </c>
      <c r="E238" s="42" t="s">
        <v>84</v>
      </c>
      <c r="F238" s="45"/>
    </row>
    <row r="239" spans="1:6" x14ac:dyDescent="0.25">
      <c r="A239" s="59" t="s">
        <v>472</v>
      </c>
      <c r="B239" s="23">
        <f t="shared" si="70"/>
        <v>310.89999999999998</v>
      </c>
      <c r="C239" s="23">
        <v>312.41000000000003</v>
      </c>
      <c r="D239" s="86">
        <f t="shared" si="69"/>
        <v>1.5100000000000477</v>
      </c>
      <c r="E239" s="42" t="s">
        <v>84</v>
      </c>
      <c r="F239" s="45"/>
    </row>
    <row r="240" spans="1:6" x14ac:dyDescent="0.25">
      <c r="A240" s="59" t="s">
        <v>473</v>
      </c>
      <c r="B240" s="23">
        <f t="shared" si="70"/>
        <v>312.41000000000003</v>
      </c>
      <c r="C240" s="23">
        <v>313.93</v>
      </c>
      <c r="D240" s="86">
        <f>C240-B240</f>
        <v>1.5199999999999818</v>
      </c>
      <c r="E240" s="42" t="s">
        <v>84</v>
      </c>
      <c r="F240" s="45"/>
    </row>
    <row r="241" spans="1:6" x14ac:dyDescent="0.25">
      <c r="A241" s="59" t="s">
        <v>474</v>
      </c>
      <c r="B241" s="23"/>
      <c r="D241" s="86"/>
      <c r="E241" s="42" t="s">
        <v>86</v>
      </c>
      <c r="F241" s="45"/>
    </row>
    <row r="242" spans="1:6" x14ac:dyDescent="0.25">
      <c r="A242" s="59" t="s">
        <v>475</v>
      </c>
      <c r="B242" s="23">
        <f>C240</f>
        <v>313.93</v>
      </c>
      <c r="C242" s="23">
        <v>315.45</v>
      </c>
      <c r="D242" s="86">
        <f t="shared" ref="D242:D250" si="71">C242-B242</f>
        <v>1.5199999999999818</v>
      </c>
      <c r="E242" s="42" t="s">
        <v>84</v>
      </c>
      <c r="F242" s="45"/>
    </row>
    <row r="243" spans="1:6" x14ac:dyDescent="0.25">
      <c r="A243" s="59" t="s">
        <v>476</v>
      </c>
      <c r="B243" s="23">
        <f>C242</f>
        <v>315.45</v>
      </c>
      <c r="C243" s="23">
        <v>316.97000000000003</v>
      </c>
      <c r="D243" s="86">
        <f t="shared" si="71"/>
        <v>1.5200000000000387</v>
      </c>
      <c r="E243" s="42" t="s">
        <v>84</v>
      </c>
      <c r="F243" s="45"/>
    </row>
    <row r="244" spans="1:6" x14ac:dyDescent="0.25">
      <c r="A244" s="59" t="s">
        <v>477</v>
      </c>
      <c r="B244" s="23">
        <f t="shared" ref="B244:B250" si="72">C243</f>
        <v>316.97000000000003</v>
      </c>
      <c r="C244" s="23">
        <v>318.5</v>
      </c>
      <c r="D244" s="86">
        <f t="shared" si="71"/>
        <v>1.5299999999999727</v>
      </c>
      <c r="E244" s="42" t="s">
        <v>84</v>
      </c>
      <c r="F244" s="45"/>
    </row>
    <row r="245" spans="1:6" x14ac:dyDescent="0.25">
      <c r="A245" s="59" t="s">
        <v>478</v>
      </c>
      <c r="B245" s="23">
        <f t="shared" si="72"/>
        <v>318.5</v>
      </c>
      <c r="C245" s="23">
        <v>319.64999999999998</v>
      </c>
      <c r="D245" s="86">
        <f t="shared" si="71"/>
        <v>1.1499999999999773</v>
      </c>
      <c r="E245" s="42" t="s">
        <v>84</v>
      </c>
      <c r="F245" s="45"/>
    </row>
    <row r="246" spans="1:6" x14ac:dyDescent="0.25">
      <c r="A246" s="59" t="s">
        <v>479</v>
      </c>
      <c r="B246" s="23">
        <f t="shared" si="72"/>
        <v>319.64999999999998</v>
      </c>
      <c r="C246" s="23">
        <v>320.81</v>
      </c>
      <c r="D246" s="86">
        <f t="shared" si="71"/>
        <v>1.160000000000025</v>
      </c>
      <c r="E246" s="42" t="s">
        <v>84</v>
      </c>
      <c r="F246" s="45"/>
    </row>
    <row r="247" spans="1:6" x14ac:dyDescent="0.25">
      <c r="A247" s="59" t="s">
        <v>480</v>
      </c>
      <c r="B247" s="23">
        <f t="shared" si="72"/>
        <v>320.81</v>
      </c>
      <c r="C247" s="23">
        <v>322.2</v>
      </c>
      <c r="D247" s="86">
        <f t="shared" si="71"/>
        <v>1.3899999999999864</v>
      </c>
      <c r="E247" s="42" t="s">
        <v>84</v>
      </c>
      <c r="F247" s="45" t="s">
        <v>136</v>
      </c>
    </row>
    <row r="248" spans="1:6" x14ac:dyDescent="0.25">
      <c r="A248" s="59" t="s">
        <v>481</v>
      </c>
      <c r="B248" s="23">
        <f t="shared" si="72"/>
        <v>322.2</v>
      </c>
      <c r="C248" s="23">
        <v>323.58</v>
      </c>
      <c r="D248" s="86">
        <f t="shared" si="71"/>
        <v>1.3799999999999955</v>
      </c>
      <c r="E248" s="42" t="s">
        <v>84</v>
      </c>
      <c r="F248" s="45"/>
    </row>
    <row r="249" spans="1:6" x14ac:dyDescent="0.25">
      <c r="A249" s="59" t="s">
        <v>482</v>
      </c>
      <c r="B249" s="23">
        <f t="shared" si="72"/>
        <v>323.58</v>
      </c>
      <c r="C249" s="23">
        <v>324.5</v>
      </c>
      <c r="D249" s="86">
        <f t="shared" si="71"/>
        <v>0.92000000000001592</v>
      </c>
      <c r="E249" s="42" t="s">
        <v>84</v>
      </c>
      <c r="F249" s="45" t="s">
        <v>146</v>
      </c>
    </row>
    <row r="250" spans="1:6" x14ac:dyDescent="0.25">
      <c r="A250" s="59" t="s">
        <v>593</v>
      </c>
      <c r="B250" s="23">
        <f t="shared" si="72"/>
        <v>324.5</v>
      </c>
      <c r="C250" s="23">
        <v>325.64999999999998</v>
      </c>
      <c r="D250" s="86">
        <f t="shared" si="71"/>
        <v>1.1499999999999773</v>
      </c>
      <c r="E250" s="42" t="s">
        <v>84</v>
      </c>
      <c r="F250" s="45" t="s">
        <v>136</v>
      </c>
    </row>
    <row r="251" spans="1:6" x14ac:dyDescent="0.25">
      <c r="A251" s="59" t="s">
        <v>594</v>
      </c>
      <c r="B251" s="23"/>
      <c r="D251" s="86"/>
      <c r="E251" s="42" t="s">
        <v>90</v>
      </c>
      <c r="F251" s="45"/>
    </row>
    <row r="252" spans="1:6" x14ac:dyDescent="0.25">
      <c r="A252" s="59" t="s">
        <v>595</v>
      </c>
      <c r="B252" s="23">
        <f t="shared" ref="B252" si="73">C250</f>
        <v>325.64999999999998</v>
      </c>
      <c r="C252" s="23">
        <v>326.64999999999998</v>
      </c>
      <c r="D252" s="86">
        <f t="shared" ref="D252:D260" si="74">C252-B252</f>
        <v>1</v>
      </c>
      <c r="E252" s="42" t="s">
        <v>84</v>
      </c>
      <c r="F252" s="45"/>
    </row>
    <row r="253" spans="1:6" x14ac:dyDescent="0.25">
      <c r="A253" s="59" t="s">
        <v>596</v>
      </c>
      <c r="B253" s="23">
        <f t="shared" ref="B253:B316" si="75">C252</f>
        <v>326.64999999999998</v>
      </c>
      <c r="C253" s="23">
        <v>327.82</v>
      </c>
      <c r="D253" s="86">
        <f t="shared" si="74"/>
        <v>1.1700000000000159</v>
      </c>
      <c r="E253" s="42" t="s">
        <v>84</v>
      </c>
      <c r="F253" s="45"/>
    </row>
    <row r="254" spans="1:6" x14ac:dyDescent="0.25">
      <c r="A254" s="59" t="s">
        <v>597</v>
      </c>
      <c r="B254" s="23">
        <f t="shared" si="75"/>
        <v>327.82</v>
      </c>
      <c r="C254" s="23">
        <v>328.22</v>
      </c>
      <c r="D254" s="86">
        <f t="shared" si="74"/>
        <v>0.40000000000003411</v>
      </c>
      <c r="E254" s="42" t="s">
        <v>84</v>
      </c>
      <c r="F254" s="45"/>
    </row>
    <row r="255" spans="1:6" x14ac:dyDescent="0.25">
      <c r="A255" s="59" t="s">
        <v>598</v>
      </c>
      <c r="B255" s="23">
        <f t="shared" si="75"/>
        <v>328.22</v>
      </c>
      <c r="C255" s="23">
        <v>329.45</v>
      </c>
      <c r="D255" s="86">
        <f t="shared" si="74"/>
        <v>1.2299999999999613</v>
      </c>
      <c r="E255" s="42" t="s">
        <v>84</v>
      </c>
      <c r="F255" s="45"/>
    </row>
    <row r="256" spans="1:6" x14ac:dyDescent="0.25">
      <c r="A256" s="59" t="s">
        <v>599</v>
      </c>
      <c r="B256" s="23">
        <f t="shared" si="75"/>
        <v>329.45</v>
      </c>
      <c r="C256" s="23">
        <v>330.65</v>
      </c>
      <c r="D256" s="86">
        <f t="shared" si="74"/>
        <v>1.1999999999999886</v>
      </c>
      <c r="E256" s="42" t="s">
        <v>84</v>
      </c>
      <c r="F256" s="45"/>
    </row>
    <row r="257" spans="1:6" x14ac:dyDescent="0.25">
      <c r="A257" s="59" t="s">
        <v>600</v>
      </c>
      <c r="B257" s="23">
        <f t="shared" si="75"/>
        <v>330.65</v>
      </c>
      <c r="C257" s="23">
        <v>331.12</v>
      </c>
      <c r="D257" s="86">
        <f t="shared" si="74"/>
        <v>0.47000000000002728</v>
      </c>
      <c r="E257" s="42" t="s">
        <v>84</v>
      </c>
      <c r="F257" s="45" t="s">
        <v>146</v>
      </c>
    </row>
    <row r="258" spans="1:6" x14ac:dyDescent="0.25">
      <c r="A258" s="59" t="s">
        <v>601</v>
      </c>
      <c r="B258" s="23">
        <f t="shared" si="75"/>
        <v>331.12</v>
      </c>
      <c r="C258" s="23">
        <v>332.65</v>
      </c>
      <c r="D258" s="86">
        <f t="shared" si="74"/>
        <v>1.5299999999999727</v>
      </c>
      <c r="E258" s="42" t="s">
        <v>84</v>
      </c>
      <c r="F258" s="45" t="s">
        <v>136</v>
      </c>
    </row>
    <row r="259" spans="1:6" x14ac:dyDescent="0.25">
      <c r="A259" s="59" t="s">
        <v>602</v>
      </c>
      <c r="B259" s="23">
        <f t="shared" si="75"/>
        <v>332.65</v>
      </c>
      <c r="C259" s="23">
        <v>334.13</v>
      </c>
      <c r="D259" s="86">
        <f t="shared" si="74"/>
        <v>1.4800000000000182</v>
      </c>
      <c r="E259" s="42" t="s">
        <v>84</v>
      </c>
      <c r="F259" s="45"/>
    </row>
    <row r="260" spans="1:6" x14ac:dyDescent="0.25">
      <c r="A260" s="59" t="s">
        <v>603</v>
      </c>
      <c r="B260" s="23">
        <f t="shared" si="75"/>
        <v>334.13</v>
      </c>
      <c r="C260" s="23">
        <v>335</v>
      </c>
      <c r="D260" s="86">
        <f t="shared" si="74"/>
        <v>0.87000000000000455</v>
      </c>
      <c r="E260" s="42" t="s">
        <v>84</v>
      </c>
      <c r="F260" s="45" t="s">
        <v>66</v>
      </c>
    </row>
    <row r="261" spans="1:6" x14ac:dyDescent="0.25">
      <c r="A261" s="59" t="s">
        <v>604</v>
      </c>
      <c r="B261" s="23"/>
      <c r="D261" s="86"/>
      <c r="E261" s="42" t="s">
        <v>86</v>
      </c>
      <c r="F261" s="45"/>
    </row>
    <row r="262" spans="1:6" x14ac:dyDescent="0.25">
      <c r="A262" s="59" t="s">
        <v>605</v>
      </c>
      <c r="B262" s="23">
        <f t="shared" ref="B262" si="76">C260</f>
        <v>335</v>
      </c>
      <c r="C262" s="23">
        <v>336.46</v>
      </c>
      <c r="D262" s="86">
        <f t="shared" ref="D262:D270" si="77">C262-B262</f>
        <v>1.4599999999999795</v>
      </c>
      <c r="E262" s="42" t="s">
        <v>84</v>
      </c>
      <c r="F262" s="45"/>
    </row>
    <row r="263" spans="1:6" x14ac:dyDescent="0.25">
      <c r="A263" s="59" t="s">
        <v>606</v>
      </c>
      <c r="B263" s="23">
        <f t="shared" ref="B263" si="78">C262</f>
        <v>336.46</v>
      </c>
      <c r="C263" s="23">
        <v>337.48</v>
      </c>
      <c r="D263" s="86">
        <f t="shared" si="77"/>
        <v>1.0200000000000387</v>
      </c>
      <c r="E263" s="42" t="s">
        <v>84</v>
      </c>
      <c r="F263" s="45"/>
    </row>
    <row r="264" spans="1:6" x14ac:dyDescent="0.25">
      <c r="A264" s="59" t="s">
        <v>607</v>
      </c>
      <c r="B264" s="23">
        <f t="shared" si="75"/>
        <v>337.48</v>
      </c>
      <c r="C264" s="23">
        <v>338.28</v>
      </c>
      <c r="D264" s="86">
        <f t="shared" si="77"/>
        <v>0.79999999999995453</v>
      </c>
      <c r="E264" s="42" t="s">
        <v>84</v>
      </c>
      <c r="F264" s="45"/>
    </row>
    <row r="265" spans="1:6" x14ac:dyDescent="0.25">
      <c r="A265" s="59" t="s">
        <v>608</v>
      </c>
      <c r="B265" s="23">
        <f t="shared" si="75"/>
        <v>338.28</v>
      </c>
      <c r="C265" s="23">
        <v>339.32</v>
      </c>
      <c r="D265" s="86">
        <f t="shared" si="77"/>
        <v>1.0400000000000205</v>
      </c>
      <c r="E265" s="42" t="s">
        <v>84</v>
      </c>
      <c r="F265" s="45" t="s">
        <v>146</v>
      </c>
    </row>
    <row r="266" spans="1:6" x14ac:dyDescent="0.25">
      <c r="A266" s="59" t="s">
        <v>609</v>
      </c>
      <c r="B266" s="23">
        <f t="shared" si="75"/>
        <v>339.32</v>
      </c>
      <c r="C266" s="23">
        <v>340.26</v>
      </c>
      <c r="D266" s="86">
        <f t="shared" si="77"/>
        <v>0.93999999999999773</v>
      </c>
      <c r="E266" s="42" t="s">
        <v>84</v>
      </c>
      <c r="F266" s="45"/>
    </row>
    <row r="267" spans="1:6" x14ac:dyDescent="0.25">
      <c r="A267" s="59" t="s">
        <v>610</v>
      </c>
      <c r="B267" s="23">
        <f t="shared" si="75"/>
        <v>340.26</v>
      </c>
      <c r="C267" s="23">
        <v>341.55</v>
      </c>
      <c r="D267" s="86">
        <f t="shared" si="77"/>
        <v>1.2900000000000205</v>
      </c>
      <c r="E267" s="42" t="s">
        <v>84</v>
      </c>
      <c r="F267" s="45" t="s">
        <v>144</v>
      </c>
    </row>
    <row r="268" spans="1:6" x14ac:dyDescent="0.25">
      <c r="A268" s="59" t="s">
        <v>611</v>
      </c>
      <c r="B268" s="23">
        <f t="shared" si="75"/>
        <v>341.55</v>
      </c>
      <c r="C268" s="23">
        <v>342.9</v>
      </c>
      <c r="D268" s="86">
        <f t="shared" si="77"/>
        <v>1.3499999999999659</v>
      </c>
      <c r="E268" s="42" t="s">
        <v>84</v>
      </c>
      <c r="F268" s="45"/>
    </row>
    <row r="269" spans="1:6" x14ac:dyDescent="0.25">
      <c r="A269" s="59" t="s">
        <v>612</v>
      </c>
      <c r="B269" s="23">
        <f t="shared" si="75"/>
        <v>342.9</v>
      </c>
      <c r="C269" s="23">
        <v>344.38</v>
      </c>
      <c r="D269" s="86">
        <f t="shared" si="77"/>
        <v>1.4800000000000182</v>
      </c>
      <c r="E269" s="42" t="s">
        <v>84</v>
      </c>
      <c r="F269" s="45"/>
    </row>
    <row r="270" spans="1:6" x14ac:dyDescent="0.25">
      <c r="A270" s="59" t="s">
        <v>613</v>
      </c>
      <c r="B270" s="23">
        <f t="shared" si="75"/>
        <v>344.38</v>
      </c>
      <c r="C270" s="23">
        <v>345.14</v>
      </c>
      <c r="D270" s="86">
        <f t="shared" si="77"/>
        <v>0.75999999999999091</v>
      </c>
      <c r="E270" s="42" t="s">
        <v>84</v>
      </c>
      <c r="F270" s="45" t="s">
        <v>136</v>
      </c>
    </row>
    <row r="271" spans="1:6" x14ac:dyDescent="0.25">
      <c r="A271" s="59" t="s">
        <v>614</v>
      </c>
      <c r="B271" s="23"/>
      <c r="D271" s="86"/>
      <c r="E271" s="42" t="s">
        <v>92</v>
      </c>
      <c r="F271" s="45"/>
    </row>
    <row r="272" spans="1:6" x14ac:dyDescent="0.25">
      <c r="A272" s="59" t="s">
        <v>615</v>
      </c>
      <c r="B272" s="23">
        <f t="shared" ref="B272" si="79">C270</f>
        <v>345.14</v>
      </c>
      <c r="C272" s="23">
        <v>345.94</v>
      </c>
      <c r="D272" s="86">
        <f t="shared" ref="D272:D280" si="80">C272-B272</f>
        <v>0.80000000000001137</v>
      </c>
      <c r="E272" s="42" t="s">
        <v>84</v>
      </c>
      <c r="F272" s="45" t="s">
        <v>137</v>
      </c>
    </row>
    <row r="273" spans="1:6" x14ac:dyDescent="0.25">
      <c r="A273" s="59" t="s">
        <v>616</v>
      </c>
      <c r="B273" s="23">
        <f t="shared" ref="B273" si="81">C272</f>
        <v>345.94</v>
      </c>
      <c r="C273" s="23">
        <v>347.45</v>
      </c>
      <c r="D273" s="86">
        <f t="shared" si="80"/>
        <v>1.5099999999999909</v>
      </c>
      <c r="E273" s="42" t="s">
        <v>84</v>
      </c>
      <c r="F273" s="45" t="s">
        <v>143</v>
      </c>
    </row>
    <row r="274" spans="1:6" x14ac:dyDescent="0.25">
      <c r="A274" s="59" t="s">
        <v>617</v>
      </c>
      <c r="B274" s="23">
        <f t="shared" si="75"/>
        <v>347.45</v>
      </c>
      <c r="C274" s="23">
        <v>348.99</v>
      </c>
      <c r="D274" s="86">
        <f t="shared" si="80"/>
        <v>1.5400000000000205</v>
      </c>
      <c r="E274" s="42" t="s">
        <v>84</v>
      </c>
      <c r="F274" s="45"/>
    </row>
    <row r="275" spans="1:6" x14ac:dyDescent="0.25">
      <c r="A275" s="59" t="s">
        <v>618</v>
      </c>
      <c r="B275" s="23">
        <f t="shared" si="75"/>
        <v>348.99</v>
      </c>
      <c r="C275" s="23">
        <v>350.5</v>
      </c>
      <c r="D275" s="86">
        <f t="shared" si="80"/>
        <v>1.5099999999999909</v>
      </c>
      <c r="E275" s="42" t="s">
        <v>84</v>
      </c>
      <c r="F275" s="45"/>
    </row>
    <row r="276" spans="1:6" x14ac:dyDescent="0.25">
      <c r="A276" s="59" t="s">
        <v>619</v>
      </c>
      <c r="B276" s="23">
        <f t="shared" si="75"/>
        <v>350.5</v>
      </c>
      <c r="C276" s="23">
        <v>352.04</v>
      </c>
      <c r="D276" s="86">
        <f t="shared" si="80"/>
        <v>1.5400000000000205</v>
      </c>
      <c r="E276" s="42" t="s">
        <v>84</v>
      </c>
      <c r="F276" s="45"/>
    </row>
    <row r="277" spans="1:6" x14ac:dyDescent="0.25">
      <c r="A277" s="59" t="s">
        <v>620</v>
      </c>
      <c r="B277" s="23">
        <f t="shared" si="75"/>
        <v>352.04</v>
      </c>
      <c r="C277" s="23">
        <v>353.55</v>
      </c>
      <c r="D277" s="86">
        <f t="shared" si="80"/>
        <v>1.5099999999999909</v>
      </c>
      <c r="E277" s="42" t="s">
        <v>84</v>
      </c>
      <c r="F277" s="45"/>
    </row>
    <row r="278" spans="1:6" x14ac:dyDescent="0.25">
      <c r="A278" s="59" t="s">
        <v>621</v>
      </c>
      <c r="B278" s="23">
        <f t="shared" si="75"/>
        <v>353.55</v>
      </c>
      <c r="C278" s="23">
        <v>355.09</v>
      </c>
      <c r="D278" s="86">
        <f t="shared" si="80"/>
        <v>1.5399999999999636</v>
      </c>
      <c r="E278" s="42" t="s">
        <v>84</v>
      </c>
      <c r="F278" s="45"/>
    </row>
    <row r="279" spans="1:6" x14ac:dyDescent="0.25">
      <c r="A279" s="59" t="s">
        <v>622</v>
      </c>
      <c r="B279" s="23">
        <f t="shared" si="75"/>
        <v>355.09</v>
      </c>
      <c r="C279" s="23">
        <v>356.62</v>
      </c>
      <c r="D279" s="86">
        <f t="shared" si="80"/>
        <v>1.5300000000000296</v>
      </c>
      <c r="E279" s="42" t="s">
        <v>84</v>
      </c>
      <c r="F279" s="45"/>
    </row>
    <row r="280" spans="1:6" x14ac:dyDescent="0.25">
      <c r="A280" s="59" t="s">
        <v>623</v>
      </c>
      <c r="B280" s="23">
        <f t="shared" si="75"/>
        <v>356.62</v>
      </c>
      <c r="C280" s="23">
        <v>358.14</v>
      </c>
      <c r="D280" s="86">
        <f t="shared" si="80"/>
        <v>1.5199999999999818</v>
      </c>
      <c r="E280" s="42" t="s">
        <v>84</v>
      </c>
      <c r="F280" s="45"/>
    </row>
    <row r="281" spans="1:6" x14ac:dyDescent="0.25">
      <c r="A281" s="59" t="s">
        <v>624</v>
      </c>
      <c r="B281" s="23"/>
      <c r="D281" s="86"/>
      <c r="E281" s="42" t="s">
        <v>86</v>
      </c>
      <c r="F281" s="45"/>
    </row>
    <row r="282" spans="1:6" x14ac:dyDescent="0.25">
      <c r="A282" s="59" t="s">
        <v>625</v>
      </c>
      <c r="B282" s="23">
        <f t="shared" ref="B282" si="82">C280</f>
        <v>358.14</v>
      </c>
      <c r="C282" s="23">
        <v>359.65</v>
      </c>
      <c r="D282" s="86">
        <f t="shared" ref="D282:D290" si="83">C282-B282</f>
        <v>1.5099999999999909</v>
      </c>
      <c r="E282" s="42" t="s">
        <v>84</v>
      </c>
      <c r="F282" s="45"/>
    </row>
    <row r="283" spans="1:6" x14ac:dyDescent="0.25">
      <c r="A283" s="59" t="s">
        <v>626</v>
      </c>
      <c r="B283" s="23">
        <f t="shared" ref="B283" si="84">C282</f>
        <v>359.65</v>
      </c>
      <c r="C283" s="23">
        <v>361.18</v>
      </c>
      <c r="D283" s="86">
        <f t="shared" si="83"/>
        <v>1.5300000000000296</v>
      </c>
      <c r="E283" s="42" t="s">
        <v>84</v>
      </c>
      <c r="F283" s="45"/>
    </row>
    <row r="284" spans="1:6" x14ac:dyDescent="0.25">
      <c r="A284" s="59" t="s">
        <v>627</v>
      </c>
      <c r="B284" s="23">
        <f t="shared" si="75"/>
        <v>361.18</v>
      </c>
      <c r="C284" s="23">
        <v>362.7</v>
      </c>
      <c r="D284" s="86">
        <f t="shared" si="83"/>
        <v>1.5199999999999818</v>
      </c>
      <c r="E284" s="42" t="s">
        <v>84</v>
      </c>
      <c r="F284" s="45"/>
    </row>
    <row r="285" spans="1:6" x14ac:dyDescent="0.25">
      <c r="A285" s="59" t="s">
        <v>628</v>
      </c>
      <c r="B285" s="23">
        <f t="shared" si="75"/>
        <v>362.7</v>
      </c>
      <c r="C285" s="23">
        <v>364.23</v>
      </c>
      <c r="D285" s="86">
        <f t="shared" si="83"/>
        <v>1.5300000000000296</v>
      </c>
      <c r="E285" s="42" t="s">
        <v>84</v>
      </c>
      <c r="F285" s="45"/>
    </row>
    <row r="286" spans="1:6" x14ac:dyDescent="0.25">
      <c r="A286" s="59" t="s">
        <v>629</v>
      </c>
      <c r="B286" s="23">
        <f t="shared" si="75"/>
        <v>364.23</v>
      </c>
      <c r="C286" s="23">
        <v>365.75</v>
      </c>
      <c r="D286" s="86">
        <f t="shared" si="83"/>
        <v>1.5199999999999818</v>
      </c>
      <c r="E286" s="42" t="s">
        <v>84</v>
      </c>
      <c r="F286" s="45"/>
    </row>
    <row r="287" spans="1:6" x14ac:dyDescent="0.25">
      <c r="A287" s="59" t="s">
        <v>630</v>
      </c>
      <c r="B287" s="23">
        <f t="shared" si="75"/>
        <v>365.75</v>
      </c>
      <c r="C287" s="23">
        <v>367.28</v>
      </c>
      <c r="D287" s="86">
        <f t="shared" si="83"/>
        <v>1.5299999999999727</v>
      </c>
      <c r="E287" s="42" t="s">
        <v>84</v>
      </c>
      <c r="F287" s="45"/>
    </row>
    <row r="288" spans="1:6" x14ac:dyDescent="0.25">
      <c r="A288" s="59" t="s">
        <v>631</v>
      </c>
      <c r="B288" s="23">
        <f t="shared" si="75"/>
        <v>367.28</v>
      </c>
      <c r="C288" s="23">
        <v>368.8</v>
      </c>
      <c r="D288" s="86">
        <f t="shared" si="83"/>
        <v>1.5200000000000387</v>
      </c>
      <c r="E288" s="42" t="s">
        <v>84</v>
      </c>
      <c r="F288" s="45"/>
    </row>
    <row r="289" spans="1:6" x14ac:dyDescent="0.25">
      <c r="A289" s="59" t="s">
        <v>632</v>
      </c>
      <c r="B289" s="23">
        <f t="shared" si="75"/>
        <v>368.8</v>
      </c>
      <c r="C289" s="23">
        <v>370.33</v>
      </c>
      <c r="D289" s="86">
        <f t="shared" si="83"/>
        <v>1.5299999999999727</v>
      </c>
      <c r="E289" s="42" t="s">
        <v>84</v>
      </c>
      <c r="F289" s="45"/>
    </row>
    <row r="290" spans="1:6" x14ac:dyDescent="0.25">
      <c r="A290" s="59" t="s">
        <v>633</v>
      </c>
      <c r="B290" s="23">
        <f t="shared" si="75"/>
        <v>370.33</v>
      </c>
      <c r="C290" s="23">
        <v>371.85</v>
      </c>
      <c r="D290" s="86">
        <f t="shared" si="83"/>
        <v>1.5200000000000387</v>
      </c>
      <c r="E290" s="42" t="s">
        <v>84</v>
      </c>
      <c r="F290" s="45"/>
    </row>
    <row r="291" spans="1:6" x14ac:dyDescent="0.25">
      <c r="A291" s="59" t="s">
        <v>634</v>
      </c>
      <c r="B291" s="23"/>
      <c r="D291" s="86"/>
      <c r="E291" s="42" t="s">
        <v>88</v>
      </c>
      <c r="F291" s="45"/>
    </row>
    <row r="292" spans="1:6" x14ac:dyDescent="0.25">
      <c r="A292" s="59" t="s">
        <v>635</v>
      </c>
      <c r="B292" s="23">
        <f t="shared" ref="B292" si="85">C290</f>
        <v>371.85</v>
      </c>
      <c r="C292" s="23">
        <v>373.38</v>
      </c>
      <c r="D292" s="86">
        <f t="shared" ref="D292:D300" si="86">C292-B292</f>
        <v>1.5299999999999727</v>
      </c>
      <c r="E292" s="42" t="s">
        <v>84</v>
      </c>
      <c r="F292" s="45"/>
    </row>
    <row r="293" spans="1:6" x14ac:dyDescent="0.25">
      <c r="A293" s="59" t="s">
        <v>636</v>
      </c>
      <c r="B293" s="23">
        <f t="shared" ref="B293" si="87">C292</f>
        <v>373.38</v>
      </c>
      <c r="C293" s="23">
        <v>374.9</v>
      </c>
      <c r="D293" s="86">
        <f t="shared" si="86"/>
        <v>1.5199999999999818</v>
      </c>
      <c r="E293" s="42" t="s">
        <v>84</v>
      </c>
      <c r="F293" s="45"/>
    </row>
    <row r="294" spans="1:6" x14ac:dyDescent="0.25">
      <c r="A294" s="59" t="s">
        <v>637</v>
      </c>
      <c r="B294" s="23">
        <f t="shared" si="75"/>
        <v>374.9</v>
      </c>
      <c r="C294" s="23">
        <v>376.42</v>
      </c>
      <c r="D294" s="86">
        <f t="shared" si="86"/>
        <v>1.5200000000000387</v>
      </c>
      <c r="E294" s="42" t="s">
        <v>84</v>
      </c>
      <c r="F294" s="45"/>
    </row>
    <row r="295" spans="1:6" x14ac:dyDescent="0.25">
      <c r="A295" s="59" t="s">
        <v>638</v>
      </c>
      <c r="B295" s="23">
        <f t="shared" si="75"/>
        <v>376.42</v>
      </c>
      <c r="C295" s="23">
        <v>377.95</v>
      </c>
      <c r="D295" s="86">
        <f t="shared" si="86"/>
        <v>1.5299999999999727</v>
      </c>
      <c r="E295" s="42" t="s">
        <v>84</v>
      </c>
      <c r="F295" s="45"/>
    </row>
    <row r="296" spans="1:6" x14ac:dyDescent="0.25">
      <c r="A296" s="59" t="s">
        <v>639</v>
      </c>
      <c r="B296" s="23">
        <f t="shared" si="75"/>
        <v>377.95</v>
      </c>
      <c r="C296" s="23">
        <v>379.47</v>
      </c>
      <c r="D296" s="86">
        <f t="shared" si="86"/>
        <v>1.5200000000000387</v>
      </c>
      <c r="E296" s="42" t="s">
        <v>84</v>
      </c>
      <c r="F296" s="45"/>
    </row>
    <row r="297" spans="1:6" x14ac:dyDescent="0.25">
      <c r="A297" s="59" t="s">
        <v>640</v>
      </c>
      <c r="B297" s="23">
        <f t="shared" si="75"/>
        <v>379.47</v>
      </c>
      <c r="C297" s="23">
        <v>380.75</v>
      </c>
      <c r="D297" s="86">
        <f t="shared" si="86"/>
        <v>1.2799999999999727</v>
      </c>
      <c r="E297" s="42" t="s">
        <v>84</v>
      </c>
      <c r="F297" s="45"/>
    </row>
    <row r="298" spans="1:6" x14ac:dyDescent="0.25">
      <c r="A298" s="59" t="s">
        <v>641</v>
      </c>
      <c r="B298" s="23">
        <f t="shared" si="75"/>
        <v>380.75</v>
      </c>
      <c r="C298" s="23">
        <v>382.11</v>
      </c>
      <c r="D298" s="86">
        <f t="shared" si="86"/>
        <v>1.3600000000000136</v>
      </c>
      <c r="E298" s="42" t="s">
        <v>84</v>
      </c>
      <c r="F298" s="45"/>
    </row>
    <row r="299" spans="1:6" x14ac:dyDescent="0.25">
      <c r="A299" s="59" t="s">
        <v>642</v>
      </c>
      <c r="B299" s="23">
        <f t="shared" si="75"/>
        <v>382.11</v>
      </c>
      <c r="C299" s="23">
        <v>383.33</v>
      </c>
      <c r="D299" s="86">
        <f t="shared" si="86"/>
        <v>1.2199999999999704</v>
      </c>
      <c r="E299" s="42" t="s">
        <v>84</v>
      </c>
      <c r="F299" s="45"/>
    </row>
    <row r="300" spans="1:6" x14ac:dyDescent="0.25">
      <c r="A300" s="59" t="s">
        <v>643</v>
      </c>
      <c r="B300" s="23">
        <f t="shared" si="75"/>
        <v>383.33</v>
      </c>
      <c r="C300" s="23">
        <v>384.79</v>
      </c>
      <c r="D300" s="86">
        <f t="shared" si="86"/>
        <v>1.4600000000000364</v>
      </c>
      <c r="E300" s="42" t="s">
        <v>84</v>
      </c>
      <c r="F300" s="45" t="s">
        <v>146</v>
      </c>
    </row>
    <row r="301" spans="1:6" x14ac:dyDescent="0.25">
      <c r="A301" s="59" t="s">
        <v>644</v>
      </c>
      <c r="B301" s="23"/>
      <c r="D301" s="86"/>
      <c r="E301" s="42" t="s">
        <v>86</v>
      </c>
      <c r="F301" s="45"/>
    </row>
    <row r="302" spans="1:6" x14ac:dyDescent="0.25">
      <c r="A302" s="59" t="s">
        <v>645</v>
      </c>
      <c r="B302" s="23">
        <f t="shared" ref="B302" si="88">C300</f>
        <v>384.79</v>
      </c>
      <c r="C302" s="23">
        <v>386.25</v>
      </c>
      <c r="D302" s="86">
        <f t="shared" ref="D302:D310" si="89">C302-B302</f>
        <v>1.4599999999999795</v>
      </c>
      <c r="E302" s="42" t="s">
        <v>84</v>
      </c>
      <c r="F302" s="45"/>
    </row>
    <row r="303" spans="1:6" x14ac:dyDescent="0.25">
      <c r="A303" s="59" t="s">
        <v>646</v>
      </c>
      <c r="B303" s="23">
        <f t="shared" ref="B303" si="90">C302</f>
        <v>386.25</v>
      </c>
      <c r="C303" s="23">
        <v>387.7</v>
      </c>
      <c r="D303" s="86">
        <f t="shared" si="89"/>
        <v>1.4499999999999886</v>
      </c>
      <c r="E303" s="42" t="s">
        <v>84</v>
      </c>
      <c r="F303" s="45" t="s">
        <v>137</v>
      </c>
    </row>
    <row r="304" spans="1:6" x14ac:dyDescent="0.25">
      <c r="A304" s="59" t="s">
        <v>647</v>
      </c>
      <c r="B304" s="23">
        <f t="shared" si="75"/>
        <v>387.7</v>
      </c>
      <c r="C304" s="23">
        <v>389.12</v>
      </c>
      <c r="D304" s="86">
        <f t="shared" si="89"/>
        <v>1.4200000000000159</v>
      </c>
      <c r="E304" s="42" t="s">
        <v>84</v>
      </c>
      <c r="F304" s="45"/>
    </row>
    <row r="305" spans="1:6" x14ac:dyDescent="0.25">
      <c r="A305" s="59" t="s">
        <v>648</v>
      </c>
      <c r="B305" s="23">
        <f t="shared" si="75"/>
        <v>389.12</v>
      </c>
      <c r="C305" s="23">
        <v>390.6</v>
      </c>
      <c r="D305" s="86">
        <f t="shared" si="89"/>
        <v>1.4800000000000182</v>
      </c>
      <c r="E305" s="42" t="s">
        <v>84</v>
      </c>
      <c r="F305" s="45" t="s">
        <v>143</v>
      </c>
    </row>
    <row r="306" spans="1:6" x14ac:dyDescent="0.25">
      <c r="A306" s="59" t="s">
        <v>649</v>
      </c>
      <c r="B306" s="23">
        <f t="shared" si="75"/>
        <v>390.6</v>
      </c>
      <c r="C306" s="23">
        <v>392.12</v>
      </c>
      <c r="D306" s="86">
        <f t="shared" si="89"/>
        <v>1.5199999999999818</v>
      </c>
      <c r="E306" s="42" t="s">
        <v>84</v>
      </c>
      <c r="F306" s="45"/>
    </row>
    <row r="307" spans="1:6" x14ac:dyDescent="0.25">
      <c r="A307" s="59" t="s">
        <v>650</v>
      </c>
      <c r="B307" s="23">
        <f t="shared" si="75"/>
        <v>392.12</v>
      </c>
      <c r="C307" s="23">
        <v>393.6</v>
      </c>
      <c r="D307" s="86">
        <f t="shared" si="89"/>
        <v>1.4800000000000182</v>
      </c>
      <c r="E307" s="42" t="s">
        <v>84</v>
      </c>
      <c r="F307" s="45"/>
    </row>
    <row r="308" spans="1:6" x14ac:dyDescent="0.25">
      <c r="A308" s="59" t="s">
        <v>651</v>
      </c>
      <c r="B308" s="23">
        <f t="shared" si="75"/>
        <v>393.6</v>
      </c>
      <c r="C308" s="23">
        <v>395.14</v>
      </c>
      <c r="D308" s="86">
        <f t="shared" si="89"/>
        <v>1.5399999999999636</v>
      </c>
      <c r="E308" s="42" t="s">
        <v>84</v>
      </c>
      <c r="F308" s="45"/>
    </row>
    <row r="309" spans="1:6" x14ac:dyDescent="0.25">
      <c r="A309" s="59" t="s">
        <v>652</v>
      </c>
      <c r="B309" s="23">
        <f t="shared" si="75"/>
        <v>395.14</v>
      </c>
      <c r="C309" s="23">
        <v>396.6</v>
      </c>
      <c r="D309" s="86">
        <f t="shared" si="89"/>
        <v>1.4600000000000364</v>
      </c>
      <c r="E309" s="42" t="s">
        <v>84</v>
      </c>
      <c r="F309" s="45"/>
    </row>
    <row r="310" spans="1:6" x14ac:dyDescent="0.25">
      <c r="A310" s="59" t="s">
        <v>653</v>
      </c>
      <c r="B310" s="23">
        <f t="shared" si="75"/>
        <v>396.6</v>
      </c>
      <c r="C310" s="23">
        <v>398.1</v>
      </c>
      <c r="D310" s="86">
        <f t="shared" si="89"/>
        <v>1.5</v>
      </c>
      <c r="E310" s="42" t="s">
        <v>84</v>
      </c>
      <c r="F310" s="45"/>
    </row>
    <row r="311" spans="1:6" x14ac:dyDescent="0.25">
      <c r="A311" s="59" t="s">
        <v>654</v>
      </c>
      <c r="B311" s="23"/>
      <c r="D311" s="86"/>
      <c r="E311" s="42" t="s">
        <v>90</v>
      </c>
      <c r="F311" s="45"/>
    </row>
    <row r="312" spans="1:6" x14ac:dyDescent="0.25">
      <c r="A312" s="59" t="s">
        <v>655</v>
      </c>
      <c r="B312" s="23">
        <f t="shared" ref="B312" si="91">C310</f>
        <v>398.1</v>
      </c>
      <c r="C312" s="23">
        <v>399.63</v>
      </c>
      <c r="D312" s="86">
        <f t="shared" ref="D312:D320" si="92">C312-B312</f>
        <v>1.5299999999999727</v>
      </c>
      <c r="E312" s="42" t="s">
        <v>84</v>
      </c>
      <c r="F312" s="45"/>
    </row>
    <row r="313" spans="1:6" x14ac:dyDescent="0.25">
      <c r="A313" s="59" t="s">
        <v>656</v>
      </c>
      <c r="B313" s="23">
        <f t="shared" ref="B313" si="93">C312</f>
        <v>399.63</v>
      </c>
      <c r="C313" s="23">
        <v>401.1</v>
      </c>
      <c r="D313" s="86">
        <f t="shared" si="92"/>
        <v>1.4700000000000273</v>
      </c>
      <c r="E313" s="42" t="s">
        <v>84</v>
      </c>
      <c r="F313" s="45"/>
    </row>
    <row r="314" spans="1:6" x14ac:dyDescent="0.25">
      <c r="A314" s="59" t="s">
        <v>657</v>
      </c>
      <c r="B314" s="23">
        <f t="shared" si="75"/>
        <v>401.1</v>
      </c>
      <c r="C314" s="23">
        <v>402.6</v>
      </c>
      <c r="D314" s="86">
        <f t="shared" si="92"/>
        <v>1.5</v>
      </c>
      <c r="E314" s="42" t="s">
        <v>84</v>
      </c>
      <c r="F314" s="45"/>
    </row>
    <row r="315" spans="1:6" x14ac:dyDescent="0.25">
      <c r="A315" s="59" t="s">
        <v>658</v>
      </c>
      <c r="B315" s="23">
        <f t="shared" si="75"/>
        <v>402.6</v>
      </c>
      <c r="C315" s="23">
        <v>403.55</v>
      </c>
      <c r="D315" s="86">
        <f t="shared" si="92"/>
        <v>0.94999999999998863</v>
      </c>
      <c r="E315" s="42" t="s">
        <v>84</v>
      </c>
      <c r="F315" s="45"/>
    </row>
    <row r="316" spans="1:6" x14ac:dyDescent="0.25">
      <c r="A316" s="59" t="s">
        <v>659</v>
      </c>
      <c r="B316" s="23">
        <f t="shared" si="75"/>
        <v>403.55</v>
      </c>
      <c r="C316" s="23">
        <v>404.55</v>
      </c>
      <c r="D316" s="86">
        <f t="shared" si="92"/>
        <v>1</v>
      </c>
      <c r="E316" s="42" t="s">
        <v>84</v>
      </c>
      <c r="F316" s="45"/>
    </row>
    <row r="317" spans="1:6" x14ac:dyDescent="0.25">
      <c r="A317" s="59" t="s">
        <v>660</v>
      </c>
      <c r="B317" s="23">
        <f t="shared" ref="B317:B380" si="94">C316</f>
        <v>404.55</v>
      </c>
      <c r="C317" s="23">
        <v>405.75</v>
      </c>
      <c r="D317" s="86">
        <f t="shared" si="92"/>
        <v>1.1999999999999886</v>
      </c>
      <c r="E317" s="42" t="s">
        <v>84</v>
      </c>
      <c r="F317" s="45" t="s">
        <v>137</v>
      </c>
    </row>
    <row r="318" spans="1:6" x14ac:dyDescent="0.25">
      <c r="A318" s="59" t="s">
        <v>661</v>
      </c>
      <c r="B318" s="23">
        <f>C317</f>
        <v>405.75</v>
      </c>
      <c r="C318" s="23">
        <v>406.44</v>
      </c>
      <c r="D318" s="86">
        <f t="shared" si="92"/>
        <v>0.68999999999999773</v>
      </c>
      <c r="E318" s="42" t="s">
        <v>84</v>
      </c>
      <c r="F318" s="45" t="s">
        <v>671</v>
      </c>
    </row>
    <row r="319" spans="1:6" x14ac:dyDescent="0.25">
      <c r="A319" s="59" t="s">
        <v>662</v>
      </c>
      <c r="B319" s="23">
        <f t="shared" si="94"/>
        <v>406.44</v>
      </c>
      <c r="C319" s="23">
        <v>407.25</v>
      </c>
      <c r="D319" s="86">
        <f t="shared" si="92"/>
        <v>0.81000000000000227</v>
      </c>
      <c r="E319" s="42" t="s">
        <v>84</v>
      </c>
      <c r="F319" s="45"/>
    </row>
    <row r="320" spans="1:6" x14ac:dyDescent="0.25">
      <c r="A320" s="59" t="s">
        <v>663</v>
      </c>
      <c r="B320" s="23">
        <f t="shared" si="94"/>
        <v>407.25</v>
      </c>
      <c r="C320" s="23">
        <v>408.63</v>
      </c>
      <c r="D320" s="86">
        <f t="shared" si="92"/>
        <v>1.3799999999999955</v>
      </c>
      <c r="E320" s="42" t="s">
        <v>84</v>
      </c>
      <c r="F320" s="45" t="s">
        <v>146</v>
      </c>
    </row>
    <row r="321" spans="1:6" x14ac:dyDescent="0.25">
      <c r="A321" s="59" t="s">
        <v>664</v>
      </c>
      <c r="B321" s="23"/>
      <c r="D321" s="86"/>
      <c r="E321" s="42" t="s">
        <v>86</v>
      </c>
      <c r="F321" s="45"/>
    </row>
    <row r="322" spans="1:6" x14ac:dyDescent="0.25">
      <c r="A322" s="147" t="s">
        <v>672</v>
      </c>
      <c r="B322" s="148">
        <f t="shared" ref="B322" si="95">C320</f>
        <v>408.63</v>
      </c>
      <c r="C322" s="152">
        <v>409.21</v>
      </c>
      <c r="D322" s="149">
        <f t="shared" ref="D322:D330" si="96">C322-B322</f>
        <v>0.57999999999998408</v>
      </c>
      <c r="E322" s="150" t="s">
        <v>84</v>
      </c>
      <c r="F322" s="151" t="s">
        <v>1008</v>
      </c>
    </row>
    <row r="323" spans="1:6" x14ac:dyDescent="0.25">
      <c r="A323" s="59" t="s">
        <v>673</v>
      </c>
      <c r="B323" s="23">
        <f t="shared" ref="B323" si="97">C322</f>
        <v>409.21</v>
      </c>
      <c r="C323" s="23">
        <v>410.78</v>
      </c>
      <c r="D323" s="86">
        <f t="shared" si="96"/>
        <v>1.5699999999999932</v>
      </c>
      <c r="E323" s="42" t="s">
        <v>84</v>
      </c>
      <c r="F323" s="45"/>
    </row>
    <row r="324" spans="1:6" x14ac:dyDescent="0.25">
      <c r="A324" s="59" t="s">
        <v>674</v>
      </c>
      <c r="B324" s="23">
        <f t="shared" si="94"/>
        <v>410.78</v>
      </c>
      <c r="C324" s="23">
        <v>412.18</v>
      </c>
      <c r="D324" s="86">
        <f>C324-B324</f>
        <v>1.4000000000000341</v>
      </c>
      <c r="E324" s="42" t="s">
        <v>84</v>
      </c>
      <c r="F324" s="45" t="s">
        <v>1009</v>
      </c>
    </row>
    <row r="325" spans="1:6" x14ac:dyDescent="0.25">
      <c r="A325" s="59" t="s">
        <v>675</v>
      </c>
      <c r="B325" s="23">
        <f t="shared" si="94"/>
        <v>412.18</v>
      </c>
      <c r="C325" s="23">
        <v>413.59</v>
      </c>
      <c r="D325" s="86">
        <f t="shared" si="96"/>
        <v>1.4099999999999682</v>
      </c>
      <c r="E325" s="42" t="s">
        <v>84</v>
      </c>
      <c r="F325" s="45"/>
    </row>
    <row r="326" spans="1:6" x14ac:dyDescent="0.25">
      <c r="A326" s="59" t="s">
        <v>676</v>
      </c>
      <c r="B326" s="23">
        <f t="shared" si="94"/>
        <v>413.59</v>
      </c>
      <c r="C326" s="23">
        <v>414.6</v>
      </c>
      <c r="D326" s="86">
        <f t="shared" si="96"/>
        <v>1.0100000000000477</v>
      </c>
      <c r="E326" s="42" t="s">
        <v>84</v>
      </c>
      <c r="F326" s="45"/>
    </row>
    <row r="327" spans="1:6" x14ac:dyDescent="0.25">
      <c r="A327" s="59" t="s">
        <v>677</v>
      </c>
      <c r="B327" s="23">
        <f t="shared" si="94"/>
        <v>414.6</v>
      </c>
      <c r="C327" s="23">
        <v>415.62</v>
      </c>
      <c r="D327" s="86">
        <f t="shared" si="96"/>
        <v>1.0199999999999818</v>
      </c>
      <c r="E327" s="42" t="s">
        <v>84</v>
      </c>
      <c r="F327" s="45"/>
    </row>
    <row r="328" spans="1:6" x14ac:dyDescent="0.25">
      <c r="A328" s="59" t="s">
        <v>678</v>
      </c>
      <c r="B328" s="23">
        <f t="shared" si="94"/>
        <v>415.62</v>
      </c>
      <c r="C328" s="23">
        <v>417.18</v>
      </c>
      <c r="D328" s="86">
        <f t="shared" si="96"/>
        <v>1.5600000000000023</v>
      </c>
      <c r="E328" s="42" t="s">
        <v>84</v>
      </c>
      <c r="F328" s="45" t="s">
        <v>1010</v>
      </c>
    </row>
    <row r="329" spans="1:6" x14ac:dyDescent="0.25">
      <c r="A329" s="59" t="s">
        <v>679</v>
      </c>
      <c r="B329" s="23">
        <f t="shared" si="94"/>
        <v>417.18</v>
      </c>
      <c r="C329" s="23">
        <v>418.65</v>
      </c>
      <c r="D329" s="86">
        <f t="shared" si="96"/>
        <v>1.4699999999999704</v>
      </c>
      <c r="E329" s="42" t="s">
        <v>84</v>
      </c>
      <c r="F329" s="45"/>
    </row>
    <row r="330" spans="1:6" x14ac:dyDescent="0.25">
      <c r="A330" s="59" t="s">
        <v>680</v>
      </c>
      <c r="B330" s="23">
        <f t="shared" si="94"/>
        <v>418.65</v>
      </c>
      <c r="C330" s="23">
        <v>420.16</v>
      </c>
      <c r="D330" s="86">
        <f t="shared" si="96"/>
        <v>1.5100000000000477</v>
      </c>
      <c r="E330" s="42" t="s">
        <v>84</v>
      </c>
      <c r="F330" s="45"/>
    </row>
    <row r="331" spans="1:6" x14ac:dyDescent="0.25">
      <c r="A331" s="59" t="s">
        <v>681</v>
      </c>
      <c r="B331" s="23"/>
      <c r="D331" s="86"/>
      <c r="E331" s="42" t="s">
        <v>92</v>
      </c>
      <c r="F331" s="45"/>
    </row>
    <row r="332" spans="1:6" x14ac:dyDescent="0.25">
      <c r="A332" s="59" t="s">
        <v>682</v>
      </c>
      <c r="B332" s="23">
        <f t="shared" ref="B332" si="98">C330</f>
        <v>420.16</v>
      </c>
      <c r="C332" s="23">
        <v>421.53</v>
      </c>
      <c r="D332" s="86">
        <f t="shared" ref="D332:D340" si="99">C332-B332</f>
        <v>1.3699999999999477</v>
      </c>
      <c r="E332" s="42" t="s">
        <v>84</v>
      </c>
      <c r="F332" s="45"/>
    </row>
    <row r="333" spans="1:6" x14ac:dyDescent="0.25">
      <c r="A333" s="59" t="s">
        <v>683</v>
      </c>
      <c r="B333" s="23">
        <f t="shared" ref="B333" si="100">C332</f>
        <v>421.53</v>
      </c>
      <c r="C333" s="23">
        <v>422.75</v>
      </c>
      <c r="D333" s="86">
        <f t="shared" si="99"/>
        <v>1.2200000000000273</v>
      </c>
      <c r="E333" s="42" t="s">
        <v>84</v>
      </c>
      <c r="F333" s="45" t="s">
        <v>1009</v>
      </c>
    </row>
    <row r="334" spans="1:6" x14ac:dyDescent="0.25">
      <c r="A334" s="59" t="s">
        <v>684</v>
      </c>
      <c r="B334" s="23">
        <f t="shared" si="94"/>
        <v>422.75</v>
      </c>
      <c r="C334" s="23">
        <v>424</v>
      </c>
      <c r="D334" s="86">
        <f t="shared" si="99"/>
        <v>1.25</v>
      </c>
      <c r="E334" s="42" t="s">
        <v>84</v>
      </c>
      <c r="F334" s="45"/>
    </row>
    <row r="335" spans="1:6" x14ac:dyDescent="0.25">
      <c r="A335" s="59" t="s">
        <v>685</v>
      </c>
      <c r="B335" s="23">
        <f t="shared" si="94"/>
        <v>424</v>
      </c>
      <c r="C335" s="23">
        <v>425.29</v>
      </c>
      <c r="D335" s="86">
        <f t="shared" si="99"/>
        <v>1.2900000000000205</v>
      </c>
      <c r="E335" s="42" t="s">
        <v>84</v>
      </c>
      <c r="F335" s="45"/>
    </row>
    <row r="336" spans="1:6" x14ac:dyDescent="0.25">
      <c r="A336" s="59" t="s">
        <v>686</v>
      </c>
      <c r="B336" s="23">
        <f t="shared" si="94"/>
        <v>425.29</v>
      </c>
      <c r="C336" s="23">
        <v>425.64</v>
      </c>
      <c r="D336" s="86">
        <f t="shared" si="99"/>
        <v>0.34999999999996589</v>
      </c>
      <c r="E336" s="42" t="s">
        <v>84</v>
      </c>
      <c r="F336" s="45" t="s">
        <v>137</v>
      </c>
    </row>
    <row r="337" spans="1:6" x14ac:dyDescent="0.25">
      <c r="A337" s="59" t="s">
        <v>687</v>
      </c>
      <c r="B337" s="23">
        <f t="shared" si="94"/>
        <v>425.64</v>
      </c>
      <c r="C337" s="23">
        <v>427.15</v>
      </c>
      <c r="D337" s="86">
        <f t="shared" si="99"/>
        <v>1.5099999999999909</v>
      </c>
      <c r="E337" s="42" t="s">
        <v>84</v>
      </c>
      <c r="F337" s="45" t="s">
        <v>1009</v>
      </c>
    </row>
    <row r="338" spans="1:6" x14ac:dyDescent="0.25">
      <c r="A338" s="59" t="s">
        <v>688</v>
      </c>
      <c r="B338" s="23">
        <f t="shared" si="94"/>
        <v>427.15</v>
      </c>
      <c r="C338" s="23">
        <v>428.71</v>
      </c>
      <c r="D338" s="86">
        <f t="shared" si="99"/>
        <v>1.5600000000000023</v>
      </c>
      <c r="E338" s="42" t="s">
        <v>84</v>
      </c>
      <c r="F338" s="45"/>
    </row>
    <row r="339" spans="1:6" x14ac:dyDescent="0.25">
      <c r="A339" s="59" t="s">
        <v>689</v>
      </c>
      <c r="B339" s="23">
        <f t="shared" si="94"/>
        <v>428.71</v>
      </c>
      <c r="C339" s="23">
        <v>429.3</v>
      </c>
      <c r="D339" s="86">
        <f t="shared" si="99"/>
        <v>0.59000000000003183</v>
      </c>
      <c r="E339" s="42" t="s">
        <v>84</v>
      </c>
      <c r="F339" s="45" t="s">
        <v>137</v>
      </c>
    </row>
    <row r="340" spans="1:6" x14ac:dyDescent="0.25">
      <c r="A340" s="59" t="s">
        <v>690</v>
      </c>
      <c r="B340" s="23">
        <f t="shared" si="94"/>
        <v>429.3</v>
      </c>
      <c r="C340" s="23">
        <v>430.18</v>
      </c>
      <c r="D340" s="86">
        <f t="shared" si="99"/>
        <v>0.87999999999999545</v>
      </c>
      <c r="E340" s="42" t="s">
        <v>84</v>
      </c>
      <c r="F340" s="45"/>
    </row>
    <row r="341" spans="1:6" x14ac:dyDescent="0.25">
      <c r="A341" s="59" t="s">
        <v>691</v>
      </c>
      <c r="B341" s="23"/>
      <c r="D341" s="86"/>
      <c r="E341" s="42" t="s">
        <v>86</v>
      </c>
      <c r="F341" s="45"/>
    </row>
    <row r="342" spans="1:6" x14ac:dyDescent="0.25">
      <c r="A342" s="59" t="s">
        <v>692</v>
      </c>
      <c r="B342" s="23">
        <f t="shared" ref="B342" si="101">C340</f>
        <v>430.18</v>
      </c>
      <c r="C342" s="23">
        <v>430.96</v>
      </c>
      <c r="D342" s="86">
        <f t="shared" ref="D342:D350" si="102">C342-B342</f>
        <v>0.77999999999997272</v>
      </c>
      <c r="E342" s="42" t="s">
        <v>84</v>
      </c>
      <c r="F342" s="45"/>
    </row>
    <row r="343" spans="1:6" x14ac:dyDescent="0.25">
      <c r="A343" s="59" t="s">
        <v>693</v>
      </c>
      <c r="B343" s="23">
        <f t="shared" ref="B343" si="103">C342</f>
        <v>430.96</v>
      </c>
      <c r="C343" s="23">
        <v>432.12</v>
      </c>
      <c r="D343" s="86">
        <f t="shared" si="102"/>
        <v>1.160000000000025</v>
      </c>
      <c r="E343" s="42" t="s">
        <v>84</v>
      </c>
      <c r="F343" s="45" t="s">
        <v>1020</v>
      </c>
    </row>
    <row r="344" spans="1:6" x14ac:dyDescent="0.25">
      <c r="A344" s="59" t="s">
        <v>694</v>
      </c>
      <c r="B344" s="23">
        <f t="shared" si="94"/>
        <v>432.12</v>
      </c>
      <c r="C344" s="23">
        <v>433.2</v>
      </c>
      <c r="D344" s="86">
        <f t="shared" si="102"/>
        <v>1.0799999999999841</v>
      </c>
      <c r="E344" s="42" t="s">
        <v>84</v>
      </c>
      <c r="F344" s="45"/>
    </row>
    <row r="345" spans="1:6" x14ac:dyDescent="0.25">
      <c r="A345" s="59" t="s">
        <v>695</v>
      </c>
      <c r="B345" s="23">
        <f t="shared" si="94"/>
        <v>433.2</v>
      </c>
      <c r="C345" s="23">
        <v>434.34</v>
      </c>
      <c r="D345" s="86">
        <f t="shared" si="102"/>
        <v>1.1399999999999864</v>
      </c>
      <c r="E345" s="42" t="s">
        <v>84</v>
      </c>
      <c r="F345" s="45"/>
    </row>
    <row r="346" spans="1:6" x14ac:dyDescent="0.25">
      <c r="A346" s="59" t="s">
        <v>696</v>
      </c>
      <c r="B346" s="23">
        <f t="shared" si="94"/>
        <v>434.34</v>
      </c>
      <c r="C346" s="23">
        <v>435.2</v>
      </c>
      <c r="D346" s="86">
        <f t="shared" si="102"/>
        <v>0.86000000000001364</v>
      </c>
      <c r="E346" s="42" t="s">
        <v>84</v>
      </c>
      <c r="F346" s="45" t="s">
        <v>1021</v>
      </c>
    </row>
    <row r="347" spans="1:6" x14ac:dyDescent="0.25">
      <c r="A347" s="59" t="s">
        <v>697</v>
      </c>
      <c r="B347" s="23">
        <f t="shared" si="94"/>
        <v>435.2</v>
      </c>
      <c r="C347" s="23">
        <v>436.23</v>
      </c>
      <c r="D347" s="86">
        <f t="shared" si="102"/>
        <v>1.0300000000000296</v>
      </c>
      <c r="E347" s="42" t="s">
        <v>84</v>
      </c>
      <c r="F347" s="45"/>
    </row>
    <row r="348" spans="1:6" x14ac:dyDescent="0.25">
      <c r="A348" s="59" t="s">
        <v>698</v>
      </c>
      <c r="B348" s="23">
        <f t="shared" si="94"/>
        <v>436.23</v>
      </c>
      <c r="C348" s="23">
        <v>437.45</v>
      </c>
      <c r="D348" s="86">
        <f t="shared" si="102"/>
        <v>1.2199999999999704</v>
      </c>
      <c r="E348" s="42" t="s">
        <v>84</v>
      </c>
      <c r="F348" s="45" t="s">
        <v>140</v>
      </c>
    </row>
    <row r="349" spans="1:6" x14ac:dyDescent="0.25">
      <c r="A349" s="59" t="s">
        <v>699</v>
      </c>
      <c r="B349" s="23">
        <f t="shared" si="94"/>
        <v>437.45</v>
      </c>
      <c r="C349" s="23">
        <v>438.66</v>
      </c>
      <c r="D349" s="86">
        <f t="shared" si="102"/>
        <v>1.2100000000000364</v>
      </c>
      <c r="E349" s="42" t="s">
        <v>84</v>
      </c>
      <c r="F349" s="45" t="s">
        <v>140</v>
      </c>
    </row>
    <row r="350" spans="1:6" x14ac:dyDescent="0.25">
      <c r="A350" s="59" t="s">
        <v>700</v>
      </c>
      <c r="B350" s="23">
        <f t="shared" si="94"/>
        <v>438.66</v>
      </c>
      <c r="C350" s="23">
        <v>440.13</v>
      </c>
      <c r="D350" s="86">
        <f t="shared" si="102"/>
        <v>1.4699999999999704</v>
      </c>
      <c r="E350" s="42" t="s">
        <v>84</v>
      </c>
      <c r="F350" s="45" t="s">
        <v>137</v>
      </c>
    </row>
    <row r="351" spans="1:6" x14ac:dyDescent="0.25">
      <c r="A351" s="59" t="s">
        <v>701</v>
      </c>
      <c r="B351" s="23"/>
      <c r="D351" s="86"/>
      <c r="E351" s="42" t="s">
        <v>88</v>
      </c>
      <c r="F351" s="45"/>
    </row>
    <row r="352" spans="1:6" x14ac:dyDescent="0.25">
      <c r="A352" s="59" t="s">
        <v>702</v>
      </c>
      <c r="B352" s="23">
        <f t="shared" ref="B352" si="104">C350</f>
        <v>440.13</v>
      </c>
      <c r="C352" s="23">
        <v>441.53</v>
      </c>
      <c r="D352" s="86">
        <f t="shared" ref="D352:D360" si="105">C352-B352</f>
        <v>1.3999999999999773</v>
      </c>
      <c r="E352" s="42" t="s">
        <v>84</v>
      </c>
      <c r="F352" s="45"/>
    </row>
    <row r="353" spans="1:6" x14ac:dyDescent="0.25">
      <c r="A353" s="59" t="s">
        <v>703</v>
      </c>
      <c r="B353" s="23">
        <f t="shared" ref="B353" si="106">C352</f>
        <v>441.53</v>
      </c>
      <c r="C353" s="23">
        <v>442.23</v>
      </c>
      <c r="D353" s="86">
        <f t="shared" si="105"/>
        <v>0.70000000000004547</v>
      </c>
      <c r="E353" s="42" t="s">
        <v>84</v>
      </c>
      <c r="F353" s="45" t="s">
        <v>141</v>
      </c>
    </row>
    <row r="354" spans="1:6" x14ac:dyDescent="0.25">
      <c r="A354" s="59" t="s">
        <v>704</v>
      </c>
      <c r="B354" s="23">
        <f t="shared" si="94"/>
        <v>442.23</v>
      </c>
      <c r="C354" s="23">
        <v>443.71</v>
      </c>
      <c r="D354" s="86">
        <f t="shared" si="105"/>
        <v>1.4799999999999613</v>
      </c>
      <c r="E354" s="42" t="s">
        <v>84</v>
      </c>
      <c r="F354" s="45" t="s">
        <v>146</v>
      </c>
    </row>
    <row r="355" spans="1:6" x14ac:dyDescent="0.25">
      <c r="A355" s="59" t="s">
        <v>705</v>
      </c>
      <c r="B355" s="23">
        <f t="shared" si="94"/>
        <v>443.71</v>
      </c>
      <c r="C355" s="23">
        <v>445.2</v>
      </c>
      <c r="D355" s="86">
        <f t="shared" si="105"/>
        <v>1.4900000000000091</v>
      </c>
      <c r="E355" s="42" t="s">
        <v>84</v>
      </c>
      <c r="F355" s="45"/>
    </row>
    <row r="356" spans="1:6" x14ac:dyDescent="0.25">
      <c r="A356" s="59" t="s">
        <v>706</v>
      </c>
      <c r="B356" s="23">
        <f t="shared" si="94"/>
        <v>445.2</v>
      </c>
      <c r="C356" s="23">
        <v>446.7</v>
      </c>
      <c r="D356" s="86">
        <f t="shared" si="105"/>
        <v>1.5</v>
      </c>
      <c r="E356" s="42" t="s">
        <v>84</v>
      </c>
      <c r="F356" s="45"/>
    </row>
    <row r="357" spans="1:6" x14ac:dyDescent="0.25">
      <c r="A357" s="59" t="s">
        <v>707</v>
      </c>
      <c r="B357" s="23">
        <f t="shared" si="94"/>
        <v>446.7</v>
      </c>
      <c r="C357" s="23">
        <v>447.93</v>
      </c>
      <c r="D357" s="86">
        <f t="shared" si="105"/>
        <v>1.2300000000000182</v>
      </c>
      <c r="E357" s="42" t="s">
        <v>84</v>
      </c>
      <c r="F357" s="45"/>
    </row>
    <row r="358" spans="1:6" x14ac:dyDescent="0.25">
      <c r="A358" s="59" t="s">
        <v>708</v>
      </c>
      <c r="B358" s="23">
        <f t="shared" si="94"/>
        <v>447.93</v>
      </c>
      <c r="C358" s="23">
        <v>449.47</v>
      </c>
      <c r="D358" s="86">
        <f t="shared" si="105"/>
        <v>1.5400000000000205</v>
      </c>
      <c r="E358" s="42" t="s">
        <v>84</v>
      </c>
      <c r="F358" s="45" t="s">
        <v>1022</v>
      </c>
    </row>
    <row r="359" spans="1:6" x14ac:dyDescent="0.25">
      <c r="A359" s="59" t="s">
        <v>709</v>
      </c>
      <c r="B359" s="23">
        <f t="shared" si="94"/>
        <v>449.47</v>
      </c>
      <c r="C359" s="23">
        <v>450.93</v>
      </c>
      <c r="D359" s="86">
        <f t="shared" si="105"/>
        <v>1.4599999999999795</v>
      </c>
      <c r="E359" s="42" t="s">
        <v>84</v>
      </c>
      <c r="F359" s="45"/>
    </row>
    <row r="360" spans="1:6" x14ac:dyDescent="0.25">
      <c r="A360" s="59" t="s">
        <v>710</v>
      </c>
      <c r="B360" s="23">
        <f t="shared" si="94"/>
        <v>450.93</v>
      </c>
      <c r="C360" s="23">
        <v>452.48</v>
      </c>
      <c r="D360" s="86">
        <f t="shared" si="105"/>
        <v>1.5500000000000114</v>
      </c>
      <c r="E360" s="42" t="s">
        <v>84</v>
      </c>
      <c r="F360" s="45"/>
    </row>
    <row r="361" spans="1:6" x14ac:dyDescent="0.25">
      <c r="A361" s="59" t="s">
        <v>711</v>
      </c>
      <c r="B361" s="23"/>
      <c r="D361" s="86"/>
      <c r="E361" s="42" t="s">
        <v>86</v>
      </c>
      <c r="F361" s="45"/>
    </row>
    <row r="362" spans="1:6" x14ac:dyDescent="0.25">
      <c r="A362" s="59" t="s">
        <v>712</v>
      </c>
      <c r="B362" s="23">
        <f t="shared" ref="B362" si="107">C360</f>
        <v>452.48</v>
      </c>
      <c r="C362" s="23">
        <v>453.95</v>
      </c>
      <c r="D362" s="86">
        <f t="shared" ref="D362:D370" si="108">C362-B362</f>
        <v>1.4699999999999704</v>
      </c>
      <c r="E362" s="42" t="s">
        <v>84</v>
      </c>
      <c r="F362" s="45"/>
    </row>
    <row r="363" spans="1:6" x14ac:dyDescent="0.25">
      <c r="A363" s="59" t="s">
        <v>713</v>
      </c>
      <c r="B363" s="23">
        <f t="shared" ref="B363" si="109">C362</f>
        <v>453.95</v>
      </c>
      <c r="C363" s="23">
        <v>454.95</v>
      </c>
      <c r="D363" s="86">
        <f t="shared" si="108"/>
        <v>1</v>
      </c>
      <c r="E363" s="42" t="s">
        <v>84</v>
      </c>
      <c r="F363" s="45"/>
    </row>
    <row r="364" spans="1:6" x14ac:dyDescent="0.25">
      <c r="A364" s="59" t="s">
        <v>714</v>
      </c>
      <c r="B364" s="23">
        <f t="shared" si="94"/>
        <v>454.95</v>
      </c>
      <c r="C364" s="23">
        <v>455.95</v>
      </c>
      <c r="D364" s="86">
        <f t="shared" si="108"/>
        <v>1</v>
      </c>
      <c r="E364" s="42" t="s">
        <v>84</v>
      </c>
      <c r="F364" s="45"/>
    </row>
    <row r="365" spans="1:6" x14ac:dyDescent="0.25">
      <c r="A365" s="59" t="s">
        <v>715</v>
      </c>
      <c r="B365" s="23">
        <f t="shared" si="94"/>
        <v>455.95</v>
      </c>
      <c r="C365" s="23">
        <v>456.4</v>
      </c>
      <c r="D365" s="86">
        <f t="shared" si="108"/>
        <v>0.44999999999998863</v>
      </c>
      <c r="E365" s="42" t="s">
        <v>84</v>
      </c>
      <c r="F365" s="45" t="s">
        <v>146</v>
      </c>
    </row>
    <row r="366" spans="1:6" x14ac:dyDescent="0.25">
      <c r="A366" s="59" t="s">
        <v>716</v>
      </c>
      <c r="B366" s="23">
        <f t="shared" si="94"/>
        <v>456.4</v>
      </c>
      <c r="C366" s="23">
        <v>457.98</v>
      </c>
      <c r="D366" s="86">
        <f t="shared" si="108"/>
        <v>1.5800000000000409</v>
      </c>
      <c r="E366" s="42" t="s">
        <v>84</v>
      </c>
      <c r="F366" s="45" t="s">
        <v>141</v>
      </c>
    </row>
    <row r="367" spans="1:6" x14ac:dyDescent="0.25">
      <c r="A367" s="59" t="s">
        <v>717</v>
      </c>
      <c r="B367" s="23">
        <f t="shared" si="94"/>
        <v>457.98</v>
      </c>
      <c r="C367" s="23">
        <v>459.53</v>
      </c>
      <c r="D367" s="86">
        <f t="shared" si="108"/>
        <v>1.5499999999999545</v>
      </c>
      <c r="E367" s="42" t="s">
        <v>84</v>
      </c>
      <c r="F367" s="45"/>
    </row>
    <row r="368" spans="1:6" x14ac:dyDescent="0.25">
      <c r="A368" s="59" t="s">
        <v>718</v>
      </c>
      <c r="B368" s="23">
        <f t="shared" si="94"/>
        <v>459.53</v>
      </c>
      <c r="C368" s="23">
        <v>460.6</v>
      </c>
      <c r="D368" s="86">
        <f t="shared" si="108"/>
        <v>1.07000000000005</v>
      </c>
      <c r="E368" s="42" t="s">
        <v>84</v>
      </c>
      <c r="F368" s="45" t="s">
        <v>146</v>
      </c>
    </row>
    <row r="369" spans="1:6" x14ac:dyDescent="0.25">
      <c r="A369" s="59" t="s">
        <v>719</v>
      </c>
      <c r="B369" s="23">
        <f t="shared" si="94"/>
        <v>460.6</v>
      </c>
      <c r="C369" s="23">
        <v>462.1</v>
      </c>
      <c r="D369" s="86">
        <f t="shared" si="108"/>
        <v>1.5</v>
      </c>
      <c r="E369" s="42" t="s">
        <v>84</v>
      </c>
      <c r="F369" s="45"/>
    </row>
    <row r="370" spans="1:6" x14ac:dyDescent="0.25">
      <c r="A370" s="59" t="s">
        <v>720</v>
      </c>
      <c r="B370" s="23">
        <f t="shared" si="94"/>
        <v>462.1</v>
      </c>
      <c r="C370" s="23">
        <v>463.6</v>
      </c>
      <c r="D370" s="86">
        <f t="shared" si="108"/>
        <v>1.5</v>
      </c>
      <c r="E370" s="42" t="s">
        <v>84</v>
      </c>
      <c r="F370" s="45"/>
    </row>
    <row r="371" spans="1:6" x14ac:dyDescent="0.25">
      <c r="A371" s="59" t="s">
        <v>721</v>
      </c>
      <c r="B371" s="23"/>
      <c r="D371" s="86"/>
      <c r="E371" s="42" t="s">
        <v>90</v>
      </c>
      <c r="F371" s="45"/>
    </row>
    <row r="372" spans="1:6" x14ac:dyDescent="0.25">
      <c r="A372" s="59" t="s">
        <v>722</v>
      </c>
      <c r="B372" s="23">
        <f t="shared" ref="B372" si="110">C370</f>
        <v>463.6</v>
      </c>
      <c r="C372" s="23">
        <v>465.12</v>
      </c>
      <c r="D372" s="86">
        <f t="shared" ref="D372:D380" si="111">C372-B372</f>
        <v>1.5199999999999818</v>
      </c>
      <c r="E372" s="42" t="s">
        <v>84</v>
      </c>
      <c r="F372" s="45"/>
    </row>
    <row r="373" spans="1:6" x14ac:dyDescent="0.25">
      <c r="A373" s="59" t="s">
        <v>723</v>
      </c>
      <c r="B373" s="23">
        <f t="shared" ref="B373" si="112">C372</f>
        <v>465.12</v>
      </c>
      <c r="C373" s="23">
        <v>466.6</v>
      </c>
      <c r="D373" s="86">
        <f t="shared" si="111"/>
        <v>1.4800000000000182</v>
      </c>
      <c r="E373" s="42" t="s">
        <v>84</v>
      </c>
      <c r="F373" s="45"/>
    </row>
    <row r="374" spans="1:6" x14ac:dyDescent="0.25">
      <c r="A374" s="59" t="s">
        <v>724</v>
      </c>
      <c r="B374" s="23">
        <f t="shared" si="94"/>
        <v>466.6</v>
      </c>
      <c r="C374" s="23">
        <v>467.59</v>
      </c>
      <c r="D374" s="86">
        <f t="shared" si="111"/>
        <v>0.98999999999995225</v>
      </c>
      <c r="E374" s="42" t="s">
        <v>84</v>
      </c>
      <c r="F374" s="45"/>
    </row>
    <row r="375" spans="1:6" x14ac:dyDescent="0.25">
      <c r="A375" s="59" t="s">
        <v>725</v>
      </c>
      <c r="B375" s="23">
        <f t="shared" si="94"/>
        <v>467.59</v>
      </c>
      <c r="C375" s="23">
        <v>469.1</v>
      </c>
      <c r="D375" s="86">
        <f t="shared" si="111"/>
        <v>1.5100000000000477</v>
      </c>
      <c r="E375" s="42" t="s">
        <v>84</v>
      </c>
      <c r="F375" s="45" t="s">
        <v>1023</v>
      </c>
    </row>
    <row r="376" spans="1:6" x14ac:dyDescent="0.25">
      <c r="A376" s="59" t="s">
        <v>726</v>
      </c>
      <c r="B376" s="23">
        <f t="shared" si="94"/>
        <v>469.1</v>
      </c>
      <c r="C376" s="23">
        <v>470.6</v>
      </c>
      <c r="D376" s="86">
        <f t="shared" si="111"/>
        <v>1.5</v>
      </c>
      <c r="E376" s="42" t="s">
        <v>84</v>
      </c>
      <c r="F376" s="45"/>
    </row>
    <row r="377" spans="1:6" x14ac:dyDescent="0.25">
      <c r="A377" s="59" t="s">
        <v>727</v>
      </c>
      <c r="B377" s="23">
        <f t="shared" si="94"/>
        <v>470.6</v>
      </c>
      <c r="C377" s="23">
        <v>471.55</v>
      </c>
      <c r="D377" s="86">
        <f t="shared" si="111"/>
        <v>0.94999999999998863</v>
      </c>
      <c r="E377" s="42" t="s">
        <v>84</v>
      </c>
      <c r="F377" s="45"/>
    </row>
    <row r="378" spans="1:6" x14ac:dyDescent="0.25">
      <c r="A378" s="59" t="s">
        <v>728</v>
      </c>
      <c r="B378" s="23">
        <f t="shared" si="94"/>
        <v>471.55</v>
      </c>
      <c r="C378" s="23">
        <v>472.53</v>
      </c>
      <c r="D378" s="86">
        <f t="shared" si="111"/>
        <v>0.97999999999996135</v>
      </c>
      <c r="E378" s="42" t="s">
        <v>84</v>
      </c>
      <c r="F378" s="45"/>
    </row>
    <row r="379" spans="1:6" x14ac:dyDescent="0.25">
      <c r="A379" s="59" t="s">
        <v>729</v>
      </c>
      <c r="B379" s="23">
        <f t="shared" si="94"/>
        <v>472.53</v>
      </c>
      <c r="C379" s="23">
        <v>473.96</v>
      </c>
      <c r="D379" s="86">
        <f t="shared" si="111"/>
        <v>1.4300000000000068</v>
      </c>
      <c r="E379" s="42" t="s">
        <v>84</v>
      </c>
      <c r="F379" s="45"/>
    </row>
    <row r="380" spans="1:6" x14ac:dyDescent="0.25">
      <c r="A380" s="59" t="s">
        <v>730</v>
      </c>
      <c r="B380" s="23">
        <f t="shared" si="94"/>
        <v>473.96</v>
      </c>
      <c r="C380" s="23">
        <v>475.5</v>
      </c>
      <c r="D380" s="86">
        <f t="shared" si="111"/>
        <v>1.5400000000000205</v>
      </c>
      <c r="E380" s="42" t="s">
        <v>84</v>
      </c>
      <c r="F380" s="45"/>
    </row>
    <row r="381" spans="1:6" x14ac:dyDescent="0.25">
      <c r="A381" s="59" t="s">
        <v>731</v>
      </c>
      <c r="B381" s="23"/>
      <c r="D381" s="86"/>
      <c r="E381" s="42" t="s">
        <v>86</v>
      </c>
      <c r="F381" s="45"/>
    </row>
    <row r="382" spans="1:6" x14ac:dyDescent="0.25">
      <c r="A382" s="59" t="s">
        <v>732</v>
      </c>
      <c r="B382" s="23">
        <f t="shared" ref="B382" si="113">C380</f>
        <v>475.5</v>
      </c>
      <c r="C382" s="23">
        <v>477.01</v>
      </c>
      <c r="D382" s="86">
        <f t="shared" ref="D382:D390" si="114">C382-B382</f>
        <v>1.5099999999999909</v>
      </c>
      <c r="E382" s="42" t="s">
        <v>84</v>
      </c>
      <c r="F382" s="45"/>
    </row>
    <row r="383" spans="1:6" x14ac:dyDescent="0.25">
      <c r="A383" s="59" t="s">
        <v>733</v>
      </c>
      <c r="B383" s="23">
        <f t="shared" ref="B383:B446" si="115">C382</f>
        <v>477.01</v>
      </c>
      <c r="C383" s="23">
        <v>478.53</v>
      </c>
      <c r="D383" s="86">
        <f t="shared" si="114"/>
        <v>1.5199999999999818</v>
      </c>
      <c r="E383" s="42" t="s">
        <v>84</v>
      </c>
      <c r="F383" s="45"/>
    </row>
    <row r="384" spans="1:6" x14ac:dyDescent="0.25">
      <c r="A384" s="59" t="s">
        <v>734</v>
      </c>
      <c r="B384" s="23">
        <f t="shared" si="115"/>
        <v>478.53</v>
      </c>
      <c r="C384" s="23">
        <v>480.06</v>
      </c>
      <c r="D384" s="86">
        <f t="shared" si="114"/>
        <v>1.5300000000000296</v>
      </c>
      <c r="E384" s="42" t="s">
        <v>84</v>
      </c>
      <c r="F384" s="45"/>
    </row>
    <row r="385" spans="1:6" x14ac:dyDescent="0.25">
      <c r="A385" s="59" t="s">
        <v>735</v>
      </c>
      <c r="B385" s="23">
        <f t="shared" si="115"/>
        <v>480.06</v>
      </c>
      <c r="C385" s="23">
        <v>481.6</v>
      </c>
      <c r="D385" s="86">
        <f t="shared" si="114"/>
        <v>1.5400000000000205</v>
      </c>
      <c r="E385" s="42" t="s">
        <v>84</v>
      </c>
      <c r="F385" s="45"/>
    </row>
    <row r="386" spans="1:6" x14ac:dyDescent="0.25">
      <c r="A386" s="59" t="s">
        <v>736</v>
      </c>
      <c r="B386" s="23">
        <f t="shared" si="115"/>
        <v>481.6</v>
      </c>
      <c r="C386" s="23">
        <v>483.11</v>
      </c>
      <c r="D386" s="86">
        <f t="shared" si="114"/>
        <v>1.5099999999999909</v>
      </c>
      <c r="E386" s="42" t="s">
        <v>84</v>
      </c>
      <c r="F386" s="45"/>
    </row>
    <row r="387" spans="1:6" x14ac:dyDescent="0.25">
      <c r="A387" s="59" t="s">
        <v>737</v>
      </c>
      <c r="B387" s="23">
        <f t="shared" si="115"/>
        <v>483.11</v>
      </c>
      <c r="C387" s="23">
        <v>484</v>
      </c>
      <c r="D387" s="86">
        <f t="shared" si="114"/>
        <v>0.88999999999998636</v>
      </c>
      <c r="E387" s="42" t="s">
        <v>84</v>
      </c>
      <c r="F387" s="45"/>
    </row>
    <row r="388" spans="1:6" x14ac:dyDescent="0.25">
      <c r="A388" s="59" t="s">
        <v>738</v>
      </c>
      <c r="B388" s="23">
        <f t="shared" si="115"/>
        <v>484</v>
      </c>
      <c r="C388" s="23">
        <v>485.05</v>
      </c>
      <c r="D388" s="86">
        <f t="shared" si="114"/>
        <v>1.0500000000000114</v>
      </c>
      <c r="E388" s="42" t="s">
        <v>84</v>
      </c>
      <c r="F388" s="45"/>
    </row>
    <row r="389" spans="1:6" x14ac:dyDescent="0.25">
      <c r="A389" s="59" t="s">
        <v>739</v>
      </c>
      <c r="B389" s="23">
        <f t="shared" si="115"/>
        <v>485.05</v>
      </c>
      <c r="C389" s="23">
        <v>485.52</v>
      </c>
      <c r="D389" s="86">
        <f t="shared" si="114"/>
        <v>0.46999999999997044</v>
      </c>
      <c r="E389" s="42" t="s">
        <v>84</v>
      </c>
      <c r="F389" s="45" t="s">
        <v>85</v>
      </c>
    </row>
    <row r="390" spans="1:6" x14ac:dyDescent="0.25">
      <c r="A390" s="59" t="s">
        <v>740</v>
      </c>
      <c r="B390" s="23">
        <f t="shared" si="115"/>
        <v>485.52</v>
      </c>
      <c r="C390" s="23">
        <v>486.78</v>
      </c>
      <c r="D390" s="86">
        <f t="shared" si="114"/>
        <v>1.2599999999999909</v>
      </c>
      <c r="E390" s="42" t="s">
        <v>84</v>
      </c>
      <c r="F390" s="45"/>
    </row>
    <row r="391" spans="1:6" x14ac:dyDescent="0.25">
      <c r="A391" s="59" t="s">
        <v>741</v>
      </c>
      <c r="B391" s="23"/>
      <c r="D391" s="86"/>
      <c r="E391" s="42" t="s">
        <v>92</v>
      </c>
      <c r="F391" s="45"/>
    </row>
    <row r="392" spans="1:6" x14ac:dyDescent="0.25">
      <c r="A392" s="59" t="s">
        <v>742</v>
      </c>
      <c r="B392" s="23">
        <f t="shared" ref="B392" si="116">C390</f>
        <v>486.78</v>
      </c>
      <c r="C392" s="23">
        <v>488.3</v>
      </c>
      <c r="D392" s="86">
        <f t="shared" ref="D392:D400" si="117">C392-B392</f>
        <v>1.5200000000000387</v>
      </c>
      <c r="E392" s="42" t="s">
        <v>84</v>
      </c>
      <c r="F392" s="45" t="s">
        <v>163</v>
      </c>
    </row>
    <row r="393" spans="1:6" x14ac:dyDescent="0.25">
      <c r="A393" s="59" t="s">
        <v>743</v>
      </c>
      <c r="B393" s="23">
        <f t="shared" ref="B393" si="118">C392</f>
        <v>488.3</v>
      </c>
      <c r="C393" s="23">
        <v>489.83</v>
      </c>
      <c r="D393" s="86">
        <f t="shared" si="117"/>
        <v>1.5299999999999727</v>
      </c>
      <c r="E393" s="42" t="s">
        <v>84</v>
      </c>
      <c r="F393" s="45"/>
    </row>
    <row r="394" spans="1:6" x14ac:dyDescent="0.25">
      <c r="A394" s="59" t="s">
        <v>744</v>
      </c>
      <c r="B394" s="23">
        <f t="shared" si="115"/>
        <v>489.83</v>
      </c>
      <c r="C394" s="23">
        <v>491.34</v>
      </c>
      <c r="D394" s="86">
        <f t="shared" si="117"/>
        <v>1.5099999999999909</v>
      </c>
      <c r="E394" s="42" t="s">
        <v>84</v>
      </c>
      <c r="F394" s="45"/>
    </row>
    <row r="395" spans="1:6" x14ac:dyDescent="0.25">
      <c r="A395" s="59" t="s">
        <v>745</v>
      </c>
      <c r="B395" s="23">
        <f t="shared" si="115"/>
        <v>491.34</v>
      </c>
      <c r="C395" s="23">
        <v>492.87</v>
      </c>
      <c r="D395" s="86">
        <f t="shared" si="117"/>
        <v>1.5300000000000296</v>
      </c>
      <c r="E395" s="42" t="s">
        <v>84</v>
      </c>
      <c r="F395" s="45"/>
    </row>
    <row r="396" spans="1:6" x14ac:dyDescent="0.25">
      <c r="A396" s="59" t="s">
        <v>746</v>
      </c>
      <c r="B396" s="23">
        <f t="shared" si="115"/>
        <v>492.87</v>
      </c>
      <c r="C396" s="23">
        <v>494.25</v>
      </c>
      <c r="D396" s="86">
        <f t="shared" si="117"/>
        <v>1.3799999999999955</v>
      </c>
      <c r="E396" s="42" t="s">
        <v>84</v>
      </c>
      <c r="F396" s="45"/>
    </row>
    <row r="397" spans="1:6" x14ac:dyDescent="0.25">
      <c r="A397" s="59" t="s">
        <v>747</v>
      </c>
      <c r="B397" s="23">
        <f t="shared" si="115"/>
        <v>494.25</v>
      </c>
      <c r="C397" s="23">
        <v>495.73</v>
      </c>
      <c r="D397" s="86">
        <f t="shared" si="117"/>
        <v>1.4800000000000182</v>
      </c>
      <c r="E397" s="42" t="s">
        <v>84</v>
      </c>
      <c r="F397" s="45"/>
    </row>
    <row r="398" spans="1:6" x14ac:dyDescent="0.25">
      <c r="A398" s="59" t="s">
        <v>748</v>
      </c>
      <c r="B398" s="23">
        <f t="shared" si="115"/>
        <v>495.73</v>
      </c>
      <c r="C398" s="23">
        <v>496.61</v>
      </c>
      <c r="D398" s="86">
        <f t="shared" si="117"/>
        <v>0.87999999999999545</v>
      </c>
      <c r="E398" s="42" t="s">
        <v>84</v>
      </c>
      <c r="F398" s="45"/>
    </row>
    <row r="399" spans="1:6" x14ac:dyDescent="0.25">
      <c r="A399" s="59" t="s">
        <v>749</v>
      </c>
      <c r="B399" s="23">
        <f t="shared" si="115"/>
        <v>496.61</v>
      </c>
      <c r="C399" s="23">
        <v>497.58</v>
      </c>
      <c r="D399" s="86">
        <f t="shared" si="117"/>
        <v>0.96999999999997044</v>
      </c>
      <c r="E399" s="42" t="s">
        <v>84</v>
      </c>
      <c r="F399" s="45"/>
    </row>
    <row r="400" spans="1:6" x14ac:dyDescent="0.25">
      <c r="A400" s="59" t="s">
        <v>750</v>
      </c>
      <c r="B400" s="23">
        <f t="shared" si="115"/>
        <v>497.58</v>
      </c>
      <c r="C400" s="23">
        <v>498.49</v>
      </c>
      <c r="D400" s="86">
        <f t="shared" si="117"/>
        <v>0.91000000000002501</v>
      </c>
      <c r="E400" s="42" t="s">
        <v>84</v>
      </c>
      <c r="F400" s="45" t="s">
        <v>1024</v>
      </c>
    </row>
    <row r="401" spans="1:6" x14ac:dyDescent="0.25">
      <c r="A401" s="147" t="s">
        <v>751</v>
      </c>
      <c r="B401" s="148"/>
      <c r="C401" s="152"/>
      <c r="D401" s="149"/>
      <c r="E401" s="150" t="s">
        <v>90</v>
      </c>
      <c r="F401" s="151" t="s">
        <v>1036</v>
      </c>
    </row>
    <row r="402" spans="1:6" x14ac:dyDescent="0.25">
      <c r="A402" s="59" t="s">
        <v>752</v>
      </c>
      <c r="B402" s="23">
        <f t="shared" ref="B402" si="119">C400</f>
        <v>498.49</v>
      </c>
      <c r="C402" s="23">
        <v>499.98</v>
      </c>
      <c r="D402" s="86">
        <f t="shared" ref="D402:D410" si="120">C402-B402</f>
        <v>1.4900000000000091</v>
      </c>
      <c r="E402" s="42" t="s">
        <v>84</v>
      </c>
      <c r="F402" s="45"/>
    </row>
    <row r="403" spans="1:6" x14ac:dyDescent="0.25">
      <c r="A403" s="59" t="s">
        <v>753</v>
      </c>
      <c r="B403" s="23">
        <f t="shared" ref="B403" si="121">C402</f>
        <v>499.98</v>
      </c>
      <c r="C403" s="23">
        <v>501.39</v>
      </c>
      <c r="D403" s="86">
        <f t="shared" si="120"/>
        <v>1.4099999999999682</v>
      </c>
      <c r="E403" s="42" t="s">
        <v>84</v>
      </c>
      <c r="F403" s="45"/>
    </row>
    <row r="404" spans="1:6" x14ac:dyDescent="0.25">
      <c r="A404" s="59" t="s">
        <v>754</v>
      </c>
      <c r="B404" s="23">
        <f t="shared" si="115"/>
        <v>501.39</v>
      </c>
      <c r="C404" s="23">
        <v>502.95</v>
      </c>
      <c r="D404" s="86">
        <f t="shared" si="120"/>
        <v>1.5600000000000023</v>
      </c>
      <c r="E404" s="42" t="s">
        <v>84</v>
      </c>
      <c r="F404" s="45"/>
    </row>
    <row r="405" spans="1:6" x14ac:dyDescent="0.25">
      <c r="A405" s="59" t="s">
        <v>755</v>
      </c>
      <c r="B405" s="23">
        <f t="shared" si="115"/>
        <v>502.95</v>
      </c>
      <c r="C405" s="23">
        <v>504.44</v>
      </c>
      <c r="D405" s="86">
        <f t="shared" si="120"/>
        <v>1.4900000000000091</v>
      </c>
      <c r="E405" s="42" t="s">
        <v>84</v>
      </c>
      <c r="F405" s="45"/>
    </row>
    <row r="406" spans="1:6" x14ac:dyDescent="0.25">
      <c r="A406" s="59" t="s">
        <v>756</v>
      </c>
      <c r="B406" s="23">
        <f t="shared" si="115"/>
        <v>504.44</v>
      </c>
      <c r="C406" s="23">
        <v>505.5</v>
      </c>
      <c r="D406" s="86">
        <f t="shared" si="120"/>
        <v>1.0600000000000023</v>
      </c>
      <c r="E406" s="42" t="s">
        <v>84</v>
      </c>
      <c r="F406" s="45"/>
    </row>
    <row r="407" spans="1:6" x14ac:dyDescent="0.25">
      <c r="A407" s="59" t="s">
        <v>757</v>
      </c>
      <c r="B407" s="23">
        <f t="shared" si="115"/>
        <v>505.5</v>
      </c>
      <c r="C407" s="23">
        <v>506.21</v>
      </c>
      <c r="D407" s="86">
        <f t="shared" si="120"/>
        <v>0.70999999999997954</v>
      </c>
      <c r="E407" s="42" t="s">
        <v>84</v>
      </c>
      <c r="F407" s="45"/>
    </row>
    <row r="408" spans="1:6" x14ac:dyDescent="0.25">
      <c r="A408" s="59" t="s">
        <v>758</v>
      </c>
      <c r="B408" s="23">
        <f t="shared" si="115"/>
        <v>506.21</v>
      </c>
      <c r="C408" s="23">
        <v>506.74</v>
      </c>
      <c r="D408" s="86">
        <f t="shared" si="120"/>
        <v>0.53000000000002956</v>
      </c>
      <c r="E408" s="42" t="s">
        <v>84</v>
      </c>
      <c r="F408" s="45" t="s">
        <v>85</v>
      </c>
    </row>
    <row r="409" spans="1:6" x14ac:dyDescent="0.25">
      <c r="A409" s="59" t="s">
        <v>759</v>
      </c>
      <c r="B409" s="23">
        <f t="shared" si="115"/>
        <v>506.74</v>
      </c>
      <c r="C409" s="23">
        <v>507.65</v>
      </c>
      <c r="D409" s="86">
        <f t="shared" si="120"/>
        <v>0.90999999999996817</v>
      </c>
      <c r="E409" s="42" t="s">
        <v>84</v>
      </c>
      <c r="F409" s="45"/>
    </row>
    <row r="410" spans="1:6" x14ac:dyDescent="0.25">
      <c r="A410" s="59" t="s">
        <v>760</v>
      </c>
      <c r="B410" s="23">
        <f t="shared" si="115"/>
        <v>507.65</v>
      </c>
      <c r="C410" s="23">
        <v>508.43</v>
      </c>
      <c r="D410" s="86">
        <f t="shared" si="120"/>
        <v>0.78000000000002956</v>
      </c>
      <c r="E410" s="42" t="s">
        <v>84</v>
      </c>
      <c r="F410" s="45"/>
    </row>
    <row r="411" spans="1:6" x14ac:dyDescent="0.25">
      <c r="A411" s="59" t="s">
        <v>761</v>
      </c>
      <c r="B411" s="23"/>
      <c r="D411" s="86"/>
      <c r="E411" s="42" t="s">
        <v>88</v>
      </c>
      <c r="F411" s="45"/>
    </row>
    <row r="412" spans="1:6" x14ac:dyDescent="0.25">
      <c r="A412" s="59" t="s">
        <v>762</v>
      </c>
      <c r="B412" s="23">
        <f t="shared" ref="B412" si="122">C410</f>
        <v>508.43</v>
      </c>
      <c r="C412" s="23">
        <v>509.95</v>
      </c>
      <c r="D412" s="86">
        <f t="shared" ref="D412:D420" si="123">C412-B412</f>
        <v>1.5199999999999818</v>
      </c>
      <c r="E412" s="42" t="s">
        <v>84</v>
      </c>
      <c r="F412" s="45" t="s">
        <v>136</v>
      </c>
    </row>
    <row r="413" spans="1:6" x14ac:dyDescent="0.25">
      <c r="A413" s="59" t="s">
        <v>763</v>
      </c>
      <c r="B413" s="23">
        <f t="shared" ref="B413" si="124">C412</f>
        <v>509.95</v>
      </c>
      <c r="C413" s="23">
        <v>511.45</v>
      </c>
      <c r="D413" s="86">
        <f t="shared" si="123"/>
        <v>1.5</v>
      </c>
      <c r="E413" s="42" t="s">
        <v>84</v>
      </c>
      <c r="F413" s="45"/>
    </row>
    <row r="414" spans="1:6" x14ac:dyDescent="0.25">
      <c r="A414" s="59" t="s">
        <v>764</v>
      </c>
      <c r="B414" s="23">
        <f t="shared" si="115"/>
        <v>511.45</v>
      </c>
      <c r="C414" s="23">
        <v>512.95000000000005</v>
      </c>
      <c r="D414" s="86">
        <f t="shared" si="123"/>
        <v>1.5000000000000568</v>
      </c>
      <c r="E414" s="42" t="s">
        <v>84</v>
      </c>
      <c r="F414" s="45"/>
    </row>
    <row r="415" spans="1:6" x14ac:dyDescent="0.25">
      <c r="A415" s="59" t="s">
        <v>765</v>
      </c>
      <c r="B415" s="23">
        <f t="shared" si="115"/>
        <v>512.95000000000005</v>
      </c>
      <c r="C415" s="23">
        <v>514.45000000000005</v>
      </c>
      <c r="D415" s="86">
        <f t="shared" si="123"/>
        <v>1.5</v>
      </c>
      <c r="E415" s="42" t="s">
        <v>84</v>
      </c>
      <c r="F415" s="45"/>
    </row>
    <row r="416" spans="1:6" x14ac:dyDescent="0.25">
      <c r="A416" s="59" t="s">
        <v>766</v>
      </c>
      <c r="B416" s="23">
        <f t="shared" si="115"/>
        <v>514.45000000000005</v>
      </c>
      <c r="C416" s="23">
        <v>515.91999999999996</v>
      </c>
      <c r="D416" s="86">
        <f t="shared" si="123"/>
        <v>1.4699999999999136</v>
      </c>
      <c r="E416" s="42" t="s">
        <v>84</v>
      </c>
      <c r="F416" s="45"/>
    </row>
    <row r="417" spans="1:6" x14ac:dyDescent="0.25">
      <c r="A417" s="59" t="s">
        <v>767</v>
      </c>
      <c r="B417" s="23">
        <f t="shared" si="115"/>
        <v>515.91999999999996</v>
      </c>
      <c r="C417" s="23">
        <v>517.12</v>
      </c>
      <c r="D417" s="86">
        <f t="shared" si="123"/>
        <v>1.2000000000000455</v>
      </c>
      <c r="E417" s="42" t="s">
        <v>84</v>
      </c>
      <c r="F417" s="45"/>
    </row>
    <row r="418" spans="1:6" x14ac:dyDescent="0.25">
      <c r="A418" s="59" t="s">
        <v>768</v>
      </c>
      <c r="B418" s="23">
        <f t="shared" si="115"/>
        <v>517.12</v>
      </c>
      <c r="C418" s="23">
        <v>517.91</v>
      </c>
      <c r="D418" s="86">
        <f t="shared" si="123"/>
        <v>0.78999999999996362</v>
      </c>
      <c r="E418" s="42" t="s">
        <v>84</v>
      </c>
      <c r="F418" s="45" t="s">
        <v>1024</v>
      </c>
    </row>
    <row r="419" spans="1:6" x14ac:dyDescent="0.25">
      <c r="A419" s="59" t="s">
        <v>769</v>
      </c>
      <c r="B419" s="23">
        <f t="shared" si="115"/>
        <v>517.91</v>
      </c>
      <c r="C419" s="23">
        <v>519.4</v>
      </c>
      <c r="D419" s="86">
        <f t="shared" si="123"/>
        <v>1.4900000000000091</v>
      </c>
      <c r="E419" s="42" t="s">
        <v>84</v>
      </c>
      <c r="F419" s="45"/>
    </row>
    <row r="420" spans="1:6" x14ac:dyDescent="0.25">
      <c r="A420" s="59" t="s">
        <v>770</v>
      </c>
      <c r="B420" s="23">
        <f t="shared" si="115"/>
        <v>519.4</v>
      </c>
      <c r="C420" s="23">
        <v>520.9</v>
      </c>
      <c r="D420" s="86">
        <f t="shared" si="123"/>
        <v>1.5</v>
      </c>
      <c r="E420" s="42" t="s">
        <v>84</v>
      </c>
      <c r="F420" s="45"/>
    </row>
    <row r="421" spans="1:6" x14ac:dyDescent="0.25">
      <c r="A421" s="59" t="s">
        <v>771</v>
      </c>
      <c r="B421" s="23"/>
      <c r="D421" s="86"/>
      <c r="E421" s="42" t="s">
        <v>86</v>
      </c>
      <c r="F421" s="45"/>
    </row>
    <row r="422" spans="1:6" x14ac:dyDescent="0.25">
      <c r="A422" s="59" t="s">
        <v>772</v>
      </c>
      <c r="B422" s="23">
        <f t="shared" ref="B422" si="125">C420</f>
        <v>520.9</v>
      </c>
      <c r="C422" s="23">
        <v>522.41999999999996</v>
      </c>
      <c r="D422" s="86">
        <f t="shared" ref="D422:D430" si="126">C422-B422</f>
        <v>1.5199999999999818</v>
      </c>
      <c r="E422" s="42" t="s">
        <v>84</v>
      </c>
      <c r="F422" s="45"/>
    </row>
    <row r="423" spans="1:6" x14ac:dyDescent="0.25">
      <c r="A423" s="59" t="s">
        <v>773</v>
      </c>
      <c r="B423" s="23">
        <f t="shared" ref="B423" si="127">C422</f>
        <v>522.41999999999996</v>
      </c>
      <c r="C423" s="23">
        <v>523.9</v>
      </c>
      <c r="D423" s="86">
        <f t="shared" si="126"/>
        <v>1.4800000000000182</v>
      </c>
      <c r="E423" s="42" t="s">
        <v>84</v>
      </c>
      <c r="F423" s="45"/>
    </row>
    <row r="424" spans="1:6" x14ac:dyDescent="0.25">
      <c r="A424" s="59" t="s">
        <v>774</v>
      </c>
      <c r="B424" s="23">
        <f t="shared" si="115"/>
        <v>523.9</v>
      </c>
      <c r="C424" s="23">
        <v>525.4</v>
      </c>
      <c r="D424" s="86">
        <f t="shared" si="126"/>
        <v>1.5</v>
      </c>
      <c r="E424" s="42" t="s">
        <v>84</v>
      </c>
      <c r="F424" s="45"/>
    </row>
    <row r="425" spans="1:6" x14ac:dyDescent="0.25">
      <c r="A425" s="59" t="s">
        <v>775</v>
      </c>
      <c r="B425" s="23">
        <f t="shared" si="115"/>
        <v>525.4</v>
      </c>
      <c r="C425" s="23">
        <v>526.89</v>
      </c>
      <c r="D425" s="86">
        <f t="shared" si="126"/>
        <v>1.4900000000000091</v>
      </c>
      <c r="E425" s="42" t="s">
        <v>84</v>
      </c>
      <c r="F425" s="45"/>
    </row>
    <row r="426" spans="1:6" x14ac:dyDescent="0.25">
      <c r="A426" s="59" t="s">
        <v>776</v>
      </c>
      <c r="B426" s="23">
        <f t="shared" si="115"/>
        <v>526.89</v>
      </c>
      <c r="C426" s="23">
        <v>528.4</v>
      </c>
      <c r="D426" s="86">
        <f t="shared" si="126"/>
        <v>1.5099999999999909</v>
      </c>
      <c r="E426" s="42" t="s">
        <v>84</v>
      </c>
      <c r="F426" s="45"/>
    </row>
    <row r="427" spans="1:6" x14ac:dyDescent="0.25">
      <c r="A427" s="59" t="s">
        <v>777</v>
      </c>
      <c r="B427" s="23">
        <f t="shared" si="115"/>
        <v>528.4</v>
      </c>
      <c r="C427" s="23">
        <v>529.64</v>
      </c>
      <c r="D427" s="86">
        <f t="shared" si="126"/>
        <v>1.2400000000000091</v>
      </c>
      <c r="E427" s="42" t="s">
        <v>84</v>
      </c>
      <c r="F427" s="45"/>
    </row>
    <row r="428" spans="1:6" x14ac:dyDescent="0.25">
      <c r="A428" s="59" t="s">
        <v>778</v>
      </c>
      <c r="B428" s="23">
        <f t="shared" si="115"/>
        <v>529.64</v>
      </c>
      <c r="C428" s="23">
        <v>530.24</v>
      </c>
      <c r="D428" s="86">
        <f t="shared" si="126"/>
        <v>0.60000000000002274</v>
      </c>
      <c r="E428" s="42" t="s">
        <v>84</v>
      </c>
      <c r="F428" s="45" t="s">
        <v>1025</v>
      </c>
    </row>
    <row r="429" spans="1:6" x14ac:dyDescent="0.25">
      <c r="A429" s="59" t="s">
        <v>779</v>
      </c>
      <c r="B429" s="23">
        <f t="shared" si="115"/>
        <v>530.24</v>
      </c>
      <c r="C429" s="23">
        <v>531.70000000000005</v>
      </c>
      <c r="D429" s="86">
        <f t="shared" si="126"/>
        <v>1.4600000000000364</v>
      </c>
      <c r="E429" s="42" t="s">
        <v>84</v>
      </c>
      <c r="F429" s="45"/>
    </row>
    <row r="430" spans="1:6" x14ac:dyDescent="0.25">
      <c r="A430" s="59" t="s">
        <v>780</v>
      </c>
      <c r="B430" s="23">
        <f t="shared" si="115"/>
        <v>531.70000000000005</v>
      </c>
      <c r="C430" s="23">
        <v>533.20000000000005</v>
      </c>
      <c r="D430" s="86">
        <f t="shared" si="126"/>
        <v>1.5</v>
      </c>
      <c r="E430" s="42" t="s">
        <v>84</v>
      </c>
      <c r="F430" s="45"/>
    </row>
    <row r="431" spans="1:6" x14ac:dyDescent="0.25">
      <c r="A431" s="59" t="s">
        <v>781</v>
      </c>
      <c r="B431" s="23"/>
      <c r="D431" s="86"/>
      <c r="E431" s="42" t="s">
        <v>90</v>
      </c>
      <c r="F431" s="45"/>
    </row>
    <row r="432" spans="1:6" x14ac:dyDescent="0.25">
      <c r="A432" s="59" t="s">
        <v>782</v>
      </c>
      <c r="B432" s="23">
        <f t="shared" ref="B432" si="128">C430</f>
        <v>533.20000000000005</v>
      </c>
      <c r="C432" s="23">
        <v>534.71</v>
      </c>
      <c r="D432" s="86">
        <f t="shared" ref="D432:D440" si="129">C432-B432</f>
        <v>1.5099999999999909</v>
      </c>
      <c r="E432" s="42" t="s">
        <v>84</v>
      </c>
      <c r="F432" s="45"/>
    </row>
    <row r="433" spans="1:6" x14ac:dyDescent="0.25">
      <c r="A433" s="59" t="s">
        <v>783</v>
      </c>
      <c r="B433" s="23">
        <f t="shared" ref="B433" si="130">C432</f>
        <v>534.71</v>
      </c>
      <c r="C433" s="23">
        <v>536.22</v>
      </c>
      <c r="D433" s="86">
        <f t="shared" si="129"/>
        <v>1.5099999999999909</v>
      </c>
      <c r="E433" s="42" t="s">
        <v>84</v>
      </c>
      <c r="F433" s="45"/>
    </row>
    <row r="434" spans="1:6" x14ac:dyDescent="0.25">
      <c r="A434" s="59" t="s">
        <v>784</v>
      </c>
      <c r="B434" s="23">
        <f t="shared" si="115"/>
        <v>536.22</v>
      </c>
      <c r="C434" s="23">
        <v>537.62</v>
      </c>
      <c r="D434" s="86">
        <f t="shared" si="129"/>
        <v>1.3999999999999773</v>
      </c>
      <c r="E434" s="42" t="s">
        <v>84</v>
      </c>
      <c r="F434" s="45"/>
    </row>
    <row r="435" spans="1:6" x14ac:dyDescent="0.25">
      <c r="A435" s="59" t="s">
        <v>785</v>
      </c>
      <c r="B435" s="23">
        <f t="shared" si="115"/>
        <v>537.62</v>
      </c>
      <c r="C435" s="23">
        <v>538.16</v>
      </c>
      <c r="D435" s="86">
        <f t="shared" si="129"/>
        <v>0.53999999999996362</v>
      </c>
      <c r="E435" s="42" t="s">
        <v>84</v>
      </c>
      <c r="F435" s="45" t="s">
        <v>1026</v>
      </c>
    </row>
    <row r="436" spans="1:6" x14ac:dyDescent="0.25">
      <c r="A436" s="59" t="s">
        <v>786</v>
      </c>
      <c r="B436" s="23">
        <f t="shared" si="115"/>
        <v>538.16</v>
      </c>
      <c r="C436" s="23">
        <v>539.65</v>
      </c>
      <c r="D436" s="86">
        <f t="shared" si="129"/>
        <v>1.4900000000000091</v>
      </c>
      <c r="E436" s="42" t="s">
        <v>84</v>
      </c>
      <c r="F436" s="45" t="s">
        <v>136</v>
      </c>
    </row>
    <row r="437" spans="1:6" x14ac:dyDescent="0.25">
      <c r="A437" s="59" t="s">
        <v>787</v>
      </c>
      <c r="B437" s="23">
        <f t="shared" si="115"/>
        <v>539.65</v>
      </c>
      <c r="C437" s="23">
        <v>541.15</v>
      </c>
      <c r="D437" s="86">
        <f t="shared" si="129"/>
        <v>1.5</v>
      </c>
      <c r="E437" s="42" t="s">
        <v>84</v>
      </c>
      <c r="F437" s="45"/>
    </row>
    <row r="438" spans="1:6" x14ac:dyDescent="0.25">
      <c r="A438" s="59" t="s">
        <v>788</v>
      </c>
      <c r="B438" s="23">
        <f t="shared" si="115"/>
        <v>541.15</v>
      </c>
      <c r="C438" s="23">
        <v>542.65</v>
      </c>
      <c r="D438" s="86">
        <f t="shared" si="129"/>
        <v>1.5</v>
      </c>
      <c r="E438" s="42" t="s">
        <v>84</v>
      </c>
      <c r="F438" s="45"/>
    </row>
    <row r="439" spans="1:6" x14ac:dyDescent="0.25">
      <c r="A439" s="59" t="s">
        <v>789</v>
      </c>
      <c r="B439" s="23">
        <f t="shared" si="115"/>
        <v>542.65</v>
      </c>
      <c r="C439" s="23">
        <v>544.16999999999996</v>
      </c>
      <c r="D439" s="86">
        <f t="shared" si="129"/>
        <v>1.5199999999999818</v>
      </c>
      <c r="E439" s="42" t="s">
        <v>84</v>
      </c>
      <c r="F439" s="45"/>
    </row>
    <row r="440" spans="1:6" x14ac:dyDescent="0.25">
      <c r="A440" s="59" t="s">
        <v>790</v>
      </c>
      <c r="B440" s="23">
        <f t="shared" si="115"/>
        <v>544.16999999999996</v>
      </c>
      <c r="C440" s="23">
        <v>545.30999999999995</v>
      </c>
      <c r="D440" s="86">
        <f t="shared" si="129"/>
        <v>1.1399999999999864</v>
      </c>
      <c r="E440" s="42" t="s">
        <v>84</v>
      </c>
      <c r="F440" s="45"/>
    </row>
    <row r="441" spans="1:6" x14ac:dyDescent="0.25">
      <c r="A441" s="59" t="s">
        <v>791</v>
      </c>
      <c r="B441" s="23"/>
      <c r="D441" s="86"/>
      <c r="E441" s="42" t="s">
        <v>86</v>
      </c>
      <c r="F441" s="45"/>
    </row>
    <row r="442" spans="1:6" x14ac:dyDescent="0.25">
      <c r="A442" s="59" t="s">
        <v>792</v>
      </c>
      <c r="B442" s="23">
        <f t="shared" ref="B442" si="131">C440</f>
        <v>545.30999999999995</v>
      </c>
      <c r="C442" s="23">
        <v>546.48</v>
      </c>
      <c r="D442" s="86">
        <f t="shared" ref="D442:D450" si="132">C442-B442</f>
        <v>1.1700000000000728</v>
      </c>
      <c r="E442" s="42" t="s">
        <v>84</v>
      </c>
      <c r="F442" s="45" t="s">
        <v>1027</v>
      </c>
    </row>
    <row r="443" spans="1:6" x14ac:dyDescent="0.25">
      <c r="A443" s="59" t="s">
        <v>793</v>
      </c>
      <c r="B443" s="23">
        <f t="shared" ref="B443" si="133">C442</f>
        <v>546.48</v>
      </c>
      <c r="C443" s="23">
        <v>548</v>
      </c>
      <c r="D443" s="86">
        <f t="shared" si="132"/>
        <v>1.5199999999999818</v>
      </c>
      <c r="E443" s="42" t="s">
        <v>84</v>
      </c>
      <c r="F443" s="45"/>
    </row>
    <row r="444" spans="1:6" x14ac:dyDescent="0.25">
      <c r="A444" s="59" t="s">
        <v>794</v>
      </c>
      <c r="B444" s="23">
        <f t="shared" si="115"/>
        <v>548</v>
      </c>
      <c r="C444" s="23">
        <v>549.5</v>
      </c>
      <c r="D444" s="86">
        <f t="shared" si="132"/>
        <v>1.5</v>
      </c>
      <c r="E444" s="42" t="s">
        <v>84</v>
      </c>
      <c r="F444" s="45"/>
    </row>
    <row r="445" spans="1:6" x14ac:dyDescent="0.25">
      <c r="A445" s="59" t="s">
        <v>795</v>
      </c>
      <c r="B445" s="23">
        <f t="shared" si="115"/>
        <v>549.5</v>
      </c>
      <c r="C445" s="23">
        <v>551</v>
      </c>
      <c r="D445" s="86">
        <f t="shared" si="132"/>
        <v>1.5</v>
      </c>
      <c r="E445" s="42" t="s">
        <v>84</v>
      </c>
      <c r="F445" s="45"/>
    </row>
    <row r="446" spans="1:6" x14ac:dyDescent="0.25">
      <c r="A446" s="59" t="s">
        <v>796</v>
      </c>
      <c r="B446" s="23">
        <f t="shared" si="115"/>
        <v>551</v>
      </c>
      <c r="C446" s="23">
        <v>552.20000000000005</v>
      </c>
      <c r="D446" s="86">
        <f t="shared" si="132"/>
        <v>1.2000000000000455</v>
      </c>
      <c r="E446" s="42" t="s">
        <v>84</v>
      </c>
      <c r="F446" s="45"/>
    </row>
    <row r="447" spans="1:6" x14ac:dyDescent="0.25">
      <c r="A447" s="59" t="s">
        <v>797</v>
      </c>
      <c r="B447" s="23">
        <f t="shared" ref="B447:B511" si="134">C446</f>
        <v>552.20000000000005</v>
      </c>
      <c r="C447" s="23">
        <v>553.65</v>
      </c>
      <c r="D447" s="86">
        <f t="shared" si="132"/>
        <v>1.4499999999999318</v>
      </c>
      <c r="E447" s="42" t="s">
        <v>84</v>
      </c>
      <c r="F447" s="45"/>
    </row>
    <row r="448" spans="1:6" x14ac:dyDescent="0.25">
      <c r="A448" s="59" t="s">
        <v>798</v>
      </c>
      <c r="B448" s="23">
        <f t="shared" si="134"/>
        <v>553.65</v>
      </c>
      <c r="C448" s="23">
        <v>555.11</v>
      </c>
      <c r="D448" s="86">
        <f t="shared" si="132"/>
        <v>1.4600000000000364</v>
      </c>
      <c r="E448" s="42" t="s">
        <v>84</v>
      </c>
      <c r="F448" s="45"/>
    </row>
    <row r="449" spans="1:6" x14ac:dyDescent="0.25">
      <c r="A449" s="59" t="s">
        <v>799</v>
      </c>
      <c r="B449" s="23">
        <f t="shared" si="134"/>
        <v>555.11</v>
      </c>
      <c r="C449" s="23">
        <v>556.6</v>
      </c>
      <c r="D449" s="86">
        <f t="shared" si="132"/>
        <v>1.4900000000000091</v>
      </c>
      <c r="E449" s="42" t="s">
        <v>84</v>
      </c>
      <c r="F449" s="45"/>
    </row>
    <row r="450" spans="1:6" x14ac:dyDescent="0.25">
      <c r="A450" s="59" t="s">
        <v>800</v>
      </c>
      <c r="B450" s="23">
        <v>556.6</v>
      </c>
      <c r="C450" s="23">
        <v>558.14</v>
      </c>
      <c r="D450" s="86">
        <f t="shared" si="132"/>
        <v>1.5399999999999636</v>
      </c>
      <c r="E450" s="42" t="s">
        <v>84</v>
      </c>
      <c r="F450" s="45"/>
    </row>
    <row r="451" spans="1:6" x14ac:dyDescent="0.25">
      <c r="A451" s="59" t="s">
        <v>801</v>
      </c>
      <c r="B451" s="23"/>
      <c r="D451" s="86"/>
      <c r="E451" s="42" t="s">
        <v>92</v>
      </c>
      <c r="F451" s="45"/>
    </row>
    <row r="452" spans="1:6" x14ac:dyDescent="0.25">
      <c r="A452" s="59" t="s">
        <v>802</v>
      </c>
      <c r="B452" s="23">
        <f t="shared" ref="B452" si="135">C450</f>
        <v>558.14</v>
      </c>
      <c r="C452" s="23">
        <v>559.65</v>
      </c>
      <c r="D452" s="86">
        <f t="shared" ref="D452:D460" si="136">C452-B452</f>
        <v>1.5099999999999909</v>
      </c>
      <c r="E452" s="42" t="s">
        <v>84</v>
      </c>
      <c r="F452" s="45"/>
    </row>
    <row r="453" spans="1:6" x14ac:dyDescent="0.25">
      <c r="A453" s="59" t="s">
        <v>803</v>
      </c>
      <c r="B453" s="23">
        <f t="shared" ref="B453" si="137">C452</f>
        <v>559.65</v>
      </c>
      <c r="C453" s="23">
        <v>561.12</v>
      </c>
      <c r="D453" s="86">
        <f t="shared" si="136"/>
        <v>1.4700000000000273</v>
      </c>
      <c r="E453" s="42" t="s">
        <v>84</v>
      </c>
      <c r="F453" s="45"/>
    </row>
    <row r="454" spans="1:6" x14ac:dyDescent="0.25">
      <c r="A454" s="59" t="s">
        <v>804</v>
      </c>
      <c r="B454" s="23">
        <f t="shared" si="134"/>
        <v>561.12</v>
      </c>
      <c r="C454" s="23">
        <v>562.63</v>
      </c>
      <c r="D454" s="86">
        <f t="shared" si="136"/>
        <v>1.5099999999999909</v>
      </c>
      <c r="E454" s="42" t="s">
        <v>84</v>
      </c>
      <c r="F454" s="45"/>
    </row>
    <row r="455" spans="1:6" x14ac:dyDescent="0.25">
      <c r="A455" s="59" t="s">
        <v>805</v>
      </c>
      <c r="B455" s="23">
        <f t="shared" si="134"/>
        <v>562.63</v>
      </c>
      <c r="C455" s="23">
        <v>563.64</v>
      </c>
      <c r="D455" s="86">
        <f t="shared" si="136"/>
        <v>1.0099999999999909</v>
      </c>
      <c r="E455" s="42" t="s">
        <v>84</v>
      </c>
      <c r="F455" s="45"/>
    </row>
    <row r="456" spans="1:6" x14ac:dyDescent="0.25">
      <c r="A456" s="59" t="s">
        <v>806</v>
      </c>
      <c r="B456" s="23">
        <f t="shared" si="134"/>
        <v>563.64</v>
      </c>
      <c r="C456" s="23">
        <v>564.47</v>
      </c>
      <c r="D456" s="86">
        <f t="shared" si="136"/>
        <v>0.83000000000004093</v>
      </c>
      <c r="E456" s="42" t="s">
        <v>84</v>
      </c>
      <c r="F456" s="45"/>
    </row>
    <row r="457" spans="1:6" x14ac:dyDescent="0.25">
      <c r="A457" s="59" t="s">
        <v>807</v>
      </c>
      <c r="B457" s="23">
        <f t="shared" si="134"/>
        <v>564.47</v>
      </c>
      <c r="C457" s="23">
        <v>565.5</v>
      </c>
      <c r="D457" s="86">
        <f t="shared" si="136"/>
        <v>1.0299999999999727</v>
      </c>
      <c r="E457" s="42" t="s">
        <v>84</v>
      </c>
      <c r="F457" s="45" t="s">
        <v>1080</v>
      </c>
    </row>
    <row r="458" spans="1:6" x14ac:dyDescent="0.25">
      <c r="A458" s="59" t="s">
        <v>808</v>
      </c>
      <c r="B458" s="23">
        <f t="shared" si="134"/>
        <v>565.5</v>
      </c>
      <c r="C458" s="23">
        <v>567</v>
      </c>
      <c r="D458" s="86">
        <f t="shared" si="136"/>
        <v>1.5</v>
      </c>
      <c r="E458" s="42" t="s">
        <v>84</v>
      </c>
      <c r="F458" s="45" t="s">
        <v>1027</v>
      </c>
    </row>
    <row r="459" spans="1:6" x14ac:dyDescent="0.25">
      <c r="A459" s="59" t="s">
        <v>809</v>
      </c>
      <c r="B459" s="23">
        <f t="shared" si="134"/>
        <v>567</v>
      </c>
      <c r="C459" s="23">
        <v>568.5</v>
      </c>
      <c r="D459" s="86">
        <f t="shared" si="136"/>
        <v>1.5</v>
      </c>
      <c r="E459" s="42" t="s">
        <v>84</v>
      </c>
      <c r="F459" s="45"/>
    </row>
    <row r="460" spans="1:6" x14ac:dyDescent="0.25">
      <c r="A460" s="59" t="s">
        <v>810</v>
      </c>
      <c r="B460" s="23">
        <f t="shared" si="134"/>
        <v>568.5</v>
      </c>
      <c r="C460" s="23">
        <v>570</v>
      </c>
      <c r="D460" s="86">
        <f t="shared" si="136"/>
        <v>1.5</v>
      </c>
      <c r="E460" s="42" t="s">
        <v>84</v>
      </c>
      <c r="F460" s="45"/>
    </row>
    <row r="461" spans="1:6" x14ac:dyDescent="0.25">
      <c r="A461" s="59" t="s">
        <v>811</v>
      </c>
      <c r="B461" s="23"/>
      <c r="D461" s="86"/>
      <c r="E461" s="42" t="s">
        <v>86</v>
      </c>
      <c r="F461" s="45"/>
    </row>
    <row r="462" spans="1:6" x14ac:dyDescent="0.25">
      <c r="A462" s="59" t="s">
        <v>812</v>
      </c>
      <c r="B462" s="23">
        <f t="shared" ref="B462" si="138">C460</f>
        <v>570</v>
      </c>
      <c r="C462" s="23">
        <v>571.5</v>
      </c>
      <c r="D462" s="86">
        <f t="shared" ref="D462:D470" si="139">C462-B462</f>
        <v>1.5</v>
      </c>
      <c r="E462" s="42" t="s">
        <v>84</v>
      </c>
      <c r="F462" s="45"/>
    </row>
    <row r="463" spans="1:6" x14ac:dyDescent="0.25">
      <c r="A463" s="59" t="s">
        <v>813</v>
      </c>
      <c r="B463" s="23">
        <f t="shared" ref="B463" si="140">C462</f>
        <v>571.5</v>
      </c>
      <c r="C463" s="23">
        <v>573.01</v>
      </c>
      <c r="D463" s="86">
        <f t="shared" si="139"/>
        <v>1.5099999999999909</v>
      </c>
      <c r="E463" s="42" t="s">
        <v>84</v>
      </c>
      <c r="F463" s="45"/>
    </row>
    <row r="464" spans="1:6" x14ac:dyDescent="0.25">
      <c r="A464" s="59" t="s">
        <v>814</v>
      </c>
      <c r="B464" s="23">
        <f t="shared" si="134"/>
        <v>573.01</v>
      </c>
      <c r="C464" s="23">
        <v>573.89</v>
      </c>
      <c r="D464" s="86">
        <f t="shared" si="139"/>
        <v>0.87999999999999545</v>
      </c>
      <c r="E464" s="42" t="s">
        <v>84</v>
      </c>
      <c r="F464" s="45"/>
    </row>
    <row r="465" spans="1:6" x14ac:dyDescent="0.25">
      <c r="A465" s="59" t="s">
        <v>815</v>
      </c>
      <c r="B465" s="23">
        <f t="shared" si="134"/>
        <v>573.89</v>
      </c>
      <c r="C465" s="23">
        <v>575.4</v>
      </c>
      <c r="D465" s="86">
        <f t="shared" si="139"/>
        <v>1.5099999999999909</v>
      </c>
      <c r="E465" s="42" t="s">
        <v>84</v>
      </c>
      <c r="F465" s="45" t="s">
        <v>1081</v>
      </c>
    </row>
    <row r="466" spans="1:6" x14ac:dyDescent="0.25">
      <c r="A466" s="59" t="s">
        <v>816</v>
      </c>
      <c r="B466" s="23">
        <f t="shared" si="134"/>
        <v>575.4</v>
      </c>
      <c r="C466" s="23">
        <v>576.89</v>
      </c>
      <c r="D466" s="86">
        <f t="shared" si="139"/>
        <v>1.4900000000000091</v>
      </c>
      <c r="E466" s="42" t="s">
        <v>84</v>
      </c>
      <c r="F466" s="45"/>
    </row>
    <row r="467" spans="1:6" x14ac:dyDescent="0.25">
      <c r="A467" s="59" t="s">
        <v>817</v>
      </c>
      <c r="B467" s="23">
        <f t="shared" si="134"/>
        <v>576.89</v>
      </c>
      <c r="C467" s="23">
        <v>578.32000000000005</v>
      </c>
      <c r="D467" s="86">
        <f t="shared" si="139"/>
        <v>1.4300000000000637</v>
      </c>
      <c r="E467" s="42" t="s">
        <v>84</v>
      </c>
      <c r="F467" s="45"/>
    </row>
    <row r="468" spans="1:6" x14ac:dyDescent="0.25">
      <c r="A468" s="59" t="s">
        <v>818</v>
      </c>
      <c r="B468" s="23">
        <f t="shared" si="134"/>
        <v>578.32000000000005</v>
      </c>
      <c r="C468" s="23">
        <v>579.84</v>
      </c>
      <c r="D468" s="86">
        <f t="shared" si="139"/>
        <v>1.5199999999999818</v>
      </c>
      <c r="E468" s="42" t="s">
        <v>84</v>
      </c>
      <c r="F468" s="45"/>
    </row>
    <row r="469" spans="1:6" x14ac:dyDescent="0.25">
      <c r="A469" s="59" t="s">
        <v>819</v>
      </c>
      <c r="B469" s="23">
        <f t="shared" si="134"/>
        <v>579.84</v>
      </c>
      <c r="C469" s="23">
        <v>580.64</v>
      </c>
      <c r="D469" s="86">
        <f t="shared" si="139"/>
        <v>0.79999999999995453</v>
      </c>
      <c r="E469" s="42" t="s">
        <v>84</v>
      </c>
      <c r="F469" s="45" t="s">
        <v>1082</v>
      </c>
    </row>
    <row r="470" spans="1:6" x14ac:dyDescent="0.25">
      <c r="A470" s="59" t="s">
        <v>820</v>
      </c>
      <c r="B470" s="23">
        <f t="shared" si="134"/>
        <v>580.64</v>
      </c>
      <c r="C470" s="23">
        <v>582.15</v>
      </c>
      <c r="D470" s="86">
        <f t="shared" si="139"/>
        <v>1.5099999999999909</v>
      </c>
      <c r="E470" s="42" t="s">
        <v>84</v>
      </c>
      <c r="F470" s="45"/>
    </row>
    <row r="471" spans="1:6" x14ac:dyDescent="0.25">
      <c r="A471" s="59" t="s">
        <v>821</v>
      </c>
      <c r="B471" s="23"/>
      <c r="D471" s="86"/>
      <c r="E471" s="42" t="s">
        <v>88</v>
      </c>
      <c r="F471" s="45"/>
    </row>
    <row r="472" spans="1:6" x14ac:dyDescent="0.25">
      <c r="A472" s="59" t="s">
        <v>822</v>
      </c>
      <c r="B472" s="23">
        <f t="shared" ref="B472" si="141">C470</f>
        <v>582.15</v>
      </c>
      <c r="C472" s="23">
        <v>583.58000000000004</v>
      </c>
      <c r="D472" s="86">
        <f t="shared" ref="D472:D480" si="142">C472-B472</f>
        <v>1.4300000000000637</v>
      </c>
      <c r="E472" s="42" t="s">
        <v>84</v>
      </c>
      <c r="F472" s="45"/>
    </row>
    <row r="473" spans="1:6" x14ac:dyDescent="0.25">
      <c r="A473" s="59" t="s">
        <v>823</v>
      </c>
      <c r="B473" s="23">
        <f t="shared" ref="B473" si="143">C472</f>
        <v>583.58000000000004</v>
      </c>
      <c r="C473" s="23">
        <v>585.1</v>
      </c>
      <c r="D473" s="86">
        <f t="shared" si="142"/>
        <v>1.5199999999999818</v>
      </c>
      <c r="E473" s="42" t="s">
        <v>84</v>
      </c>
      <c r="F473" s="45"/>
    </row>
    <row r="474" spans="1:6" x14ac:dyDescent="0.25">
      <c r="A474" s="59" t="s">
        <v>824</v>
      </c>
      <c r="B474" s="23">
        <f t="shared" si="134"/>
        <v>585.1</v>
      </c>
      <c r="C474" s="23">
        <v>586.25</v>
      </c>
      <c r="D474" s="86">
        <f t="shared" si="142"/>
        <v>1.1499999999999773</v>
      </c>
      <c r="E474" s="42" t="s">
        <v>84</v>
      </c>
      <c r="F474" s="45"/>
    </row>
    <row r="475" spans="1:6" x14ac:dyDescent="0.25">
      <c r="A475" s="59" t="s">
        <v>825</v>
      </c>
      <c r="B475" s="23">
        <f t="shared" si="134"/>
        <v>586.25</v>
      </c>
      <c r="C475" s="23">
        <v>587.41</v>
      </c>
      <c r="D475" s="86">
        <f t="shared" si="142"/>
        <v>1.1599999999999682</v>
      </c>
      <c r="E475" s="42" t="s">
        <v>84</v>
      </c>
      <c r="F475" s="45"/>
    </row>
    <row r="476" spans="1:6" x14ac:dyDescent="0.25">
      <c r="A476" s="59" t="s">
        <v>826</v>
      </c>
      <c r="B476" s="23">
        <f t="shared" si="134"/>
        <v>587.41</v>
      </c>
      <c r="C476" s="23">
        <v>588.61</v>
      </c>
      <c r="D476" s="86">
        <f t="shared" si="142"/>
        <v>1.2000000000000455</v>
      </c>
      <c r="E476" s="42" t="s">
        <v>84</v>
      </c>
      <c r="F476" s="45" t="s">
        <v>136</v>
      </c>
    </row>
    <row r="477" spans="1:6" x14ac:dyDescent="0.25">
      <c r="A477" s="59" t="s">
        <v>827</v>
      </c>
      <c r="B477" s="23">
        <f t="shared" si="134"/>
        <v>588.61</v>
      </c>
      <c r="C477" s="23">
        <v>589.78</v>
      </c>
      <c r="D477" s="86">
        <f t="shared" si="142"/>
        <v>1.1699999999999591</v>
      </c>
      <c r="E477" s="42" t="s">
        <v>84</v>
      </c>
      <c r="F477" s="45"/>
    </row>
    <row r="478" spans="1:6" x14ac:dyDescent="0.25">
      <c r="A478" s="59" t="s">
        <v>828</v>
      </c>
      <c r="B478" s="23">
        <f t="shared" si="134"/>
        <v>589.78</v>
      </c>
      <c r="C478" s="23">
        <v>591.29999999999995</v>
      </c>
      <c r="D478" s="86">
        <f t="shared" si="142"/>
        <v>1.5199999999999818</v>
      </c>
      <c r="E478" s="42" t="s">
        <v>84</v>
      </c>
      <c r="F478" s="45"/>
    </row>
    <row r="479" spans="1:6" x14ac:dyDescent="0.25">
      <c r="A479" s="59" t="s">
        <v>829</v>
      </c>
      <c r="B479" s="23">
        <f t="shared" si="134"/>
        <v>591.29999999999995</v>
      </c>
      <c r="C479" s="23">
        <v>592.83000000000004</v>
      </c>
      <c r="D479" s="86">
        <f t="shared" si="142"/>
        <v>1.5300000000000864</v>
      </c>
      <c r="E479" s="42" t="s">
        <v>84</v>
      </c>
      <c r="F479" s="45"/>
    </row>
    <row r="480" spans="1:6" x14ac:dyDescent="0.25">
      <c r="A480" s="59" t="s">
        <v>830</v>
      </c>
      <c r="B480" s="23">
        <f t="shared" si="134"/>
        <v>592.83000000000004</v>
      </c>
      <c r="C480" s="23">
        <v>594.36</v>
      </c>
      <c r="D480" s="86">
        <f t="shared" si="142"/>
        <v>1.5299999999999727</v>
      </c>
      <c r="E480" s="42" t="s">
        <v>84</v>
      </c>
      <c r="F480" s="45"/>
    </row>
    <row r="481" spans="1:6" x14ac:dyDescent="0.25">
      <c r="A481" s="59" t="s">
        <v>831</v>
      </c>
      <c r="B481" s="23"/>
      <c r="D481" s="86"/>
      <c r="E481" s="42" t="s">
        <v>86</v>
      </c>
      <c r="F481" s="45"/>
    </row>
    <row r="482" spans="1:6" x14ac:dyDescent="0.25">
      <c r="A482" s="59" t="s">
        <v>832</v>
      </c>
      <c r="B482" s="23">
        <f t="shared" ref="B482" si="144">C480</f>
        <v>594.36</v>
      </c>
      <c r="C482" s="23">
        <v>595.88</v>
      </c>
      <c r="D482" s="86">
        <f t="shared" ref="D482:D490" si="145">C482-B482</f>
        <v>1.5199999999999818</v>
      </c>
      <c r="E482" s="42" t="s">
        <v>84</v>
      </c>
      <c r="F482" s="45"/>
    </row>
    <row r="483" spans="1:6" x14ac:dyDescent="0.25">
      <c r="A483" s="59" t="s">
        <v>833</v>
      </c>
      <c r="B483" s="23">
        <f t="shared" ref="B483" si="146">C482</f>
        <v>595.88</v>
      </c>
      <c r="C483" s="23">
        <v>597.4</v>
      </c>
      <c r="D483" s="86">
        <f t="shared" si="145"/>
        <v>1.5199999999999818</v>
      </c>
      <c r="E483" s="42" t="s">
        <v>84</v>
      </c>
      <c r="F483" s="45"/>
    </row>
    <row r="484" spans="1:6" x14ac:dyDescent="0.25">
      <c r="A484" s="59" t="s">
        <v>834</v>
      </c>
      <c r="B484" s="23">
        <f t="shared" si="134"/>
        <v>597.4</v>
      </c>
      <c r="C484" s="23">
        <v>598.15</v>
      </c>
      <c r="D484" s="86">
        <f t="shared" si="145"/>
        <v>0.75</v>
      </c>
      <c r="E484" s="42" t="s">
        <v>84</v>
      </c>
      <c r="F484" s="45"/>
    </row>
    <row r="485" spans="1:6" x14ac:dyDescent="0.25">
      <c r="A485" s="59" t="s">
        <v>835</v>
      </c>
      <c r="B485" s="23">
        <f t="shared" si="134"/>
        <v>598.15</v>
      </c>
      <c r="C485" s="23">
        <v>599.47</v>
      </c>
      <c r="D485" s="86">
        <f t="shared" si="145"/>
        <v>1.32000000000005</v>
      </c>
      <c r="E485" s="42" t="s">
        <v>84</v>
      </c>
      <c r="F485" s="45" t="s">
        <v>163</v>
      </c>
    </row>
    <row r="486" spans="1:6" x14ac:dyDescent="0.25">
      <c r="A486" s="59" t="s">
        <v>836</v>
      </c>
      <c r="B486" s="23">
        <f t="shared" si="134"/>
        <v>599.47</v>
      </c>
      <c r="C486" s="23">
        <v>601.07000000000005</v>
      </c>
      <c r="D486" s="86">
        <f t="shared" si="145"/>
        <v>1.6000000000000227</v>
      </c>
      <c r="E486" s="42" t="s">
        <v>84</v>
      </c>
      <c r="F486" s="45"/>
    </row>
    <row r="487" spans="1:6" x14ac:dyDescent="0.25">
      <c r="A487" s="59" t="s">
        <v>837</v>
      </c>
      <c r="B487" s="23">
        <f t="shared" si="134"/>
        <v>601.07000000000005</v>
      </c>
      <c r="C487" s="23">
        <v>602.54999999999995</v>
      </c>
      <c r="D487" s="86">
        <f t="shared" si="145"/>
        <v>1.4799999999999045</v>
      </c>
      <c r="E487" s="42" t="s">
        <v>84</v>
      </c>
      <c r="F487" s="45"/>
    </row>
    <row r="488" spans="1:6" x14ac:dyDescent="0.25">
      <c r="A488" s="59" t="s">
        <v>838</v>
      </c>
      <c r="B488" s="23">
        <f t="shared" si="134"/>
        <v>602.54999999999995</v>
      </c>
      <c r="C488" s="23">
        <v>604.22</v>
      </c>
      <c r="D488" s="86">
        <f t="shared" si="145"/>
        <v>1.6700000000000728</v>
      </c>
      <c r="E488" s="42" t="s">
        <v>84</v>
      </c>
      <c r="F488" s="45"/>
    </row>
    <row r="489" spans="1:6" x14ac:dyDescent="0.25">
      <c r="A489" s="59" t="s">
        <v>839</v>
      </c>
      <c r="B489" s="23">
        <f t="shared" si="134"/>
        <v>604.22</v>
      </c>
      <c r="C489" s="23">
        <v>605.5</v>
      </c>
      <c r="D489" s="86">
        <f t="shared" si="145"/>
        <v>1.2799999999999727</v>
      </c>
      <c r="E489" s="42" t="s">
        <v>84</v>
      </c>
      <c r="F489" s="45"/>
    </row>
    <row r="490" spans="1:6" x14ac:dyDescent="0.25">
      <c r="A490" s="59" t="s">
        <v>840</v>
      </c>
      <c r="B490" s="23">
        <f t="shared" si="134"/>
        <v>605.5</v>
      </c>
      <c r="C490" s="23">
        <v>607.04</v>
      </c>
      <c r="D490" s="86">
        <f t="shared" si="145"/>
        <v>1.5399999999999636</v>
      </c>
      <c r="E490" s="42" t="s">
        <v>84</v>
      </c>
      <c r="F490" s="45"/>
    </row>
    <row r="491" spans="1:6" x14ac:dyDescent="0.25">
      <c r="A491" s="59" t="s">
        <v>841</v>
      </c>
      <c r="B491" s="23"/>
      <c r="D491" s="86"/>
      <c r="E491" s="42" t="s">
        <v>90</v>
      </c>
      <c r="F491" s="45"/>
    </row>
    <row r="492" spans="1:6" x14ac:dyDescent="0.25">
      <c r="A492" s="59" t="s">
        <v>842</v>
      </c>
      <c r="B492" s="23">
        <f t="shared" ref="B492" si="147">C490</f>
        <v>607.04</v>
      </c>
      <c r="C492" s="23">
        <v>608.53</v>
      </c>
      <c r="D492" s="86">
        <f t="shared" ref="D492:D501" si="148">C492-B492</f>
        <v>1.4900000000000091</v>
      </c>
      <c r="E492" s="42" t="s">
        <v>84</v>
      </c>
      <c r="F492" s="45"/>
    </row>
    <row r="493" spans="1:6" x14ac:dyDescent="0.25">
      <c r="A493" s="59" t="s">
        <v>843</v>
      </c>
      <c r="B493" s="23">
        <f t="shared" ref="B493" si="149">C492</f>
        <v>608.53</v>
      </c>
      <c r="C493" s="23">
        <v>610.02</v>
      </c>
      <c r="D493" s="86">
        <f t="shared" si="148"/>
        <v>1.4900000000000091</v>
      </c>
      <c r="E493" s="42" t="s">
        <v>84</v>
      </c>
      <c r="F493" s="45"/>
    </row>
    <row r="494" spans="1:6" x14ac:dyDescent="0.25">
      <c r="A494" s="59" t="s">
        <v>844</v>
      </c>
      <c r="B494" s="23">
        <f t="shared" si="134"/>
        <v>610.02</v>
      </c>
      <c r="C494" s="23">
        <v>611.54999999999995</v>
      </c>
      <c r="D494" s="86">
        <f t="shared" si="148"/>
        <v>1.5299999999999727</v>
      </c>
      <c r="E494" s="42" t="s">
        <v>84</v>
      </c>
      <c r="F494" s="45"/>
    </row>
    <row r="495" spans="1:6" x14ac:dyDescent="0.25">
      <c r="A495" s="147">
        <v>4279972</v>
      </c>
      <c r="B495" s="148">
        <v>611.53</v>
      </c>
      <c r="C495" s="148">
        <v>612.97</v>
      </c>
      <c r="D495" s="149">
        <f t="shared" si="148"/>
        <v>1.4400000000000546</v>
      </c>
      <c r="E495" s="150" t="s">
        <v>84</v>
      </c>
      <c r="F495" s="151" t="s">
        <v>1094</v>
      </c>
    </row>
    <row r="496" spans="1:6" x14ac:dyDescent="0.25">
      <c r="A496" s="59" t="s">
        <v>845</v>
      </c>
      <c r="B496" s="23">
        <v>612.97</v>
      </c>
      <c r="C496" s="23">
        <v>614.53</v>
      </c>
      <c r="D496" s="86">
        <f t="shared" si="148"/>
        <v>1.5599999999999454</v>
      </c>
      <c r="E496" s="42" t="s">
        <v>84</v>
      </c>
      <c r="F496" s="45"/>
    </row>
    <row r="497" spans="1:6" x14ac:dyDescent="0.25">
      <c r="A497" s="59" t="s">
        <v>846</v>
      </c>
      <c r="B497" s="23">
        <f t="shared" si="134"/>
        <v>614.53</v>
      </c>
      <c r="C497" s="23">
        <v>616.04</v>
      </c>
      <c r="D497" s="86">
        <f t="shared" si="148"/>
        <v>1.5099999999999909</v>
      </c>
      <c r="E497" s="42" t="s">
        <v>84</v>
      </c>
      <c r="F497" s="45"/>
    </row>
    <row r="498" spans="1:6" x14ac:dyDescent="0.25">
      <c r="A498" s="59" t="s">
        <v>847</v>
      </c>
      <c r="B498" s="23">
        <f t="shared" si="134"/>
        <v>616.04</v>
      </c>
      <c r="C498" s="23">
        <v>617.5</v>
      </c>
      <c r="D498" s="86">
        <f t="shared" si="148"/>
        <v>1.4600000000000364</v>
      </c>
      <c r="E498" s="42" t="s">
        <v>84</v>
      </c>
      <c r="F498" s="45"/>
    </row>
    <row r="499" spans="1:6" x14ac:dyDescent="0.25">
      <c r="A499" s="59" t="s">
        <v>848</v>
      </c>
      <c r="B499" s="23">
        <f t="shared" si="134"/>
        <v>617.5</v>
      </c>
      <c r="C499" s="23">
        <v>619.01</v>
      </c>
      <c r="D499" s="86">
        <f t="shared" si="148"/>
        <v>1.5099999999999909</v>
      </c>
      <c r="E499" s="42" t="s">
        <v>84</v>
      </c>
      <c r="F499" s="45"/>
    </row>
    <row r="500" spans="1:6" x14ac:dyDescent="0.25">
      <c r="A500" s="59" t="s">
        <v>849</v>
      </c>
      <c r="B500" s="23">
        <f t="shared" si="134"/>
        <v>619.01</v>
      </c>
      <c r="C500" s="23">
        <v>620.51</v>
      </c>
      <c r="D500" s="86">
        <f t="shared" si="148"/>
        <v>1.5</v>
      </c>
      <c r="E500" s="42" t="s">
        <v>84</v>
      </c>
      <c r="F500" s="45"/>
    </row>
    <row r="501" spans="1:6" x14ac:dyDescent="0.25">
      <c r="A501" s="59" t="s">
        <v>850</v>
      </c>
      <c r="B501" s="23">
        <f t="shared" si="134"/>
        <v>620.51</v>
      </c>
      <c r="C501" s="23">
        <v>622</v>
      </c>
      <c r="D501" s="86">
        <f t="shared" si="148"/>
        <v>1.4900000000000091</v>
      </c>
      <c r="E501" s="42" t="s">
        <v>84</v>
      </c>
      <c r="F501" s="45"/>
    </row>
    <row r="502" spans="1:6" x14ac:dyDescent="0.25">
      <c r="A502" s="59" t="s">
        <v>851</v>
      </c>
      <c r="B502" s="23"/>
      <c r="D502" s="86"/>
      <c r="E502" s="42" t="s">
        <v>86</v>
      </c>
      <c r="F502" s="45"/>
    </row>
    <row r="503" spans="1:6" x14ac:dyDescent="0.25">
      <c r="A503" s="59" t="s">
        <v>852</v>
      </c>
      <c r="B503" s="23">
        <f t="shared" ref="B503" si="150">C501</f>
        <v>622</v>
      </c>
      <c r="C503" s="23">
        <v>623.52</v>
      </c>
      <c r="D503" s="86">
        <f t="shared" ref="D503:D511" si="151">C503-B503</f>
        <v>1.5199999999999818</v>
      </c>
      <c r="E503" s="42" t="s">
        <v>84</v>
      </c>
      <c r="F503" s="45"/>
    </row>
    <row r="504" spans="1:6" x14ac:dyDescent="0.25">
      <c r="A504" s="59" t="s">
        <v>853</v>
      </c>
      <c r="B504" s="23">
        <f t="shared" ref="B504" si="152">C503</f>
        <v>623.52</v>
      </c>
      <c r="C504" s="23">
        <v>625.04</v>
      </c>
      <c r="D504" s="86">
        <f t="shared" si="151"/>
        <v>1.5199999999999818</v>
      </c>
      <c r="E504" s="42" t="s">
        <v>84</v>
      </c>
      <c r="F504" s="45"/>
    </row>
    <row r="505" spans="1:6" x14ac:dyDescent="0.25">
      <c r="A505" s="59" t="s">
        <v>854</v>
      </c>
      <c r="B505" s="23">
        <f t="shared" si="134"/>
        <v>625.04</v>
      </c>
      <c r="C505" s="23">
        <v>626.53</v>
      </c>
      <c r="D505" s="86">
        <f t="shared" si="151"/>
        <v>1.4900000000000091</v>
      </c>
      <c r="E505" s="42" t="s">
        <v>84</v>
      </c>
      <c r="F505" s="45"/>
    </row>
    <row r="506" spans="1:6" x14ac:dyDescent="0.25">
      <c r="A506" s="59" t="s">
        <v>855</v>
      </c>
      <c r="B506" s="23">
        <f t="shared" si="134"/>
        <v>626.53</v>
      </c>
      <c r="C506" s="23">
        <v>628</v>
      </c>
      <c r="D506" s="86">
        <f t="shared" si="151"/>
        <v>1.4700000000000273</v>
      </c>
      <c r="E506" s="42" t="s">
        <v>84</v>
      </c>
      <c r="F506" s="45"/>
    </row>
    <row r="507" spans="1:6" x14ac:dyDescent="0.25">
      <c r="A507" s="59" t="s">
        <v>856</v>
      </c>
      <c r="B507" s="23">
        <f t="shared" si="134"/>
        <v>628</v>
      </c>
      <c r="C507" s="23">
        <v>629.47</v>
      </c>
      <c r="D507" s="86">
        <f t="shared" si="151"/>
        <v>1.4700000000000273</v>
      </c>
      <c r="E507" s="42" t="s">
        <v>84</v>
      </c>
      <c r="F507" s="45"/>
    </row>
    <row r="508" spans="1:6" x14ac:dyDescent="0.25">
      <c r="A508" s="59" t="s">
        <v>857</v>
      </c>
      <c r="B508" s="23">
        <f t="shared" si="134"/>
        <v>629.47</v>
      </c>
      <c r="C508" s="23">
        <v>630.92999999999995</v>
      </c>
      <c r="D508" s="86">
        <f t="shared" si="151"/>
        <v>1.4599999999999227</v>
      </c>
      <c r="E508" s="42" t="s">
        <v>84</v>
      </c>
      <c r="F508" s="45"/>
    </row>
    <row r="509" spans="1:6" x14ac:dyDescent="0.25">
      <c r="A509" s="59" t="s">
        <v>858</v>
      </c>
      <c r="B509" s="23">
        <f t="shared" si="134"/>
        <v>630.92999999999995</v>
      </c>
      <c r="C509" s="23">
        <v>632.46</v>
      </c>
      <c r="D509" s="86">
        <f t="shared" si="151"/>
        <v>1.5300000000000864</v>
      </c>
      <c r="E509" s="42" t="s">
        <v>84</v>
      </c>
      <c r="F509" s="45"/>
    </row>
    <row r="510" spans="1:6" x14ac:dyDescent="0.25">
      <c r="A510" s="59" t="s">
        <v>859</v>
      </c>
      <c r="B510" s="23">
        <f t="shared" si="134"/>
        <v>632.46</v>
      </c>
      <c r="C510" s="23">
        <v>633.95000000000005</v>
      </c>
      <c r="D510" s="86">
        <f t="shared" si="151"/>
        <v>1.4900000000000091</v>
      </c>
      <c r="E510" s="42" t="s">
        <v>84</v>
      </c>
      <c r="F510" s="45"/>
    </row>
    <row r="511" spans="1:6" x14ac:dyDescent="0.25">
      <c r="A511" s="59" t="s">
        <v>860</v>
      </c>
      <c r="B511" s="23">
        <f t="shared" si="134"/>
        <v>633.95000000000005</v>
      </c>
      <c r="C511" s="23">
        <v>635.45000000000005</v>
      </c>
      <c r="D511" s="86">
        <f t="shared" si="151"/>
        <v>1.5</v>
      </c>
      <c r="E511" s="42" t="s">
        <v>84</v>
      </c>
      <c r="F511" s="45"/>
    </row>
    <row r="512" spans="1:6" x14ac:dyDescent="0.25">
      <c r="A512" s="59" t="s">
        <v>861</v>
      </c>
      <c r="B512" s="23"/>
      <c r="D512" s="86"/>
      <c r="E512" s="42" t="s">
        <v>92</v>
      </c>
      <c r="F512" s="45"/>
    </row>
    <row r="513" spans="1:6" x14ac:dyDescent="0.25">
      <c r="A513" s="59" t="s">
        <v>862</v>
      </c>
      <c r="B513" s="23">
        <f t="shared" ref="B513" si="153">C511</f>
        <v>635.45000000000005</v>
      </c>
      <c r="C513" s="23">
        <v>636.92999999999995</v>
      </c>
      <c r="D513" s="86">
        <f t="shared" ref="D513:D521" si="154">C513-B513</f>
        <v>1.4799999999999045</v>
      </c>
      <c r="E513" s="42" t="s">
        <v>84</v>
      </c>
      <c r="F513" s="45"/>
    </row>
    <row r="514" spans="1:6" x14ac:dyDescent="0.25">
      <c r="A514" s="59" t="s">
        <v>863</v>
      </c>
      <c r="B514" s="23">
        <f t="shared" ref="B514:B577" si="155">C513</f>
        <v>636.92999999999995</v>
      </c>
      <c r="C514" s="23">
        <v>638.04999999999995</v>
      </c>
      <c r="D514" s="86">
        <f t="shared" si="154"/>
        <v>1.1200000000000045</v>
      </c>
      <c r="E514" s="42" t="s">
        <v>84</v>
      </c>
      <c r="F514" s="45"/>
    </row>
    <row r="515" spans="1:6" x14ac:dyDescent="0.25">
      <c r="A515" s="59" t="s">
        <v>864</v>
      </c>
      <c r="B515" s="23">
        <f t="shared" si="155"/>
        <v>638.04999999999995</v>
      </c>
      <c r="C515" s="23">
        <v>639.16</v>
      </c>
      <c r="D515" s="86">
        <f t="shared" si="154"/>
        <v>1.1100000000000136</v>
      </c>
      <c r="E515" s="42" t="s">
        <v>84</v>
      </c>
      <c r="F515" s="45"/>
    </row>
    <row r="516" spans="1:6" x14ac:dyDescent="0.25">
      <c r="A516" s="59" t="s">
        <v>865</v>
      </c>
      <c r="B516" s="23">
        <f t="shared" si="155"/>
        <v>639.16</v>
      </c>
      <c r="C516" s="23">
        <v>640</v>
      </c>
      <c r="D516" s="86">
        <f t="shared" si="154"/>
        <v>0.84000000000003183</v>
      </c>
      <c r="E516" s="42" t="s">
        <v>84</v>
      </c>
      <c r="F516" s="45" t="s">
        <v>1084</v>
      </c>
    </row>
    <row r="517" spans="1:6" x14ac:dyDescent="0.25">
      <c r="A517" s="59" t="s">
        <v>866</v>
      </c>
      <c r="B517" s="23">
        <f t="shared" si="155"/>
        <v>640</v>
      </c>
      <c r="C517" s="23">
        <v>641.20000000000005</v>
      </c>
      <c r="D517" s="86">
        <f t="shared" si="154"/>
        <v>1.2000000000000455</v>
      </c>
      <c r="E517" s="42" t="s">
        <v>84</v>
      </c>
      <c r="F517" s="45"/>
    </row>
    <row r="518" spans="1:6" x14ac:dyDescent="0.25">
      <c r="A518" s="59" t="s">
        <v>867</v>
      </c>
      <c r="B518" s="23">
        <f t="shared" si="155"/>
        <v>641.20000000000005</v>
      </c>
      <c r="C518" s="23">
        <v>641.92999999999995</v>
      </c>
      <c r="D518" s="86">
        <f t="shared" si="154"/>
        <v>0.7299999999999045</v>
      </c>
      <c r="E518" s="42" t="s">
        <v>84</v>
      </c>
      <c r="F518" s="45" t="s">
        <v>1083</v>
      </c>
    </row>
    <row r="519" spans="1:6" x14ac:dyDescent="0.25">
      <c r="A519" s="59" t="s">
        <v>868</v>
      </c>
      <c r="B519" s="23">
        <f t="shared" si="155"/>
        <v>641.92999999999995</v>
      </c>
      <c r="C519" s="23">
        <v>642.54999999999995</v>
      </c>
      <c r="D519" s="86">
        <f t="shared" si="154"/>
        <v>0.62000000000000455</v>
      </c>
      <c r="E519" s="42" t="s">
        <v>84</v>
      </c>
      <c r="F519" s="45"/>
    </row>
    <row r="520" spans="1:6" x14ac:dyDescent="0.25">
      <c r="A520" s="59" t="s">
        <v>869</v>
      </c>
      <c r="B520" s="23">
        <f t="shared" si="155"/>
        <v>642.54999999999995</v>
      </c>
      <c r="C520" s="23">
        <v>644</v>
      </c>
      <c r="D520" s="86">
        <f t="shared" si="154"/>
        <v>1.4500000000000455</v>
      </c>
      <c r="E520" s="42" t="s">
        <v>84</v>
      </c>
      <c r="F520" s="45"/>
    </row>
    <row r="521" spans="1:6" x14ac:dyDescent="0.25">
      <c r="A521" s="59" t="s">
        <v>870</v>
      </c>
      <c r="B521" s="23">
        <f t="shared" si="155"/>
        <v>644</v>
      </c>
      <c r="C521" s="23">
        <v>645.53</v>
      </c>
      <c r="D521" s="86">
        <f t="shared" si="154"/>
        <v>1.5299999999999727</v>
      </c>
      <c r="E521" s="42" t="s">
        <v>84</v>
      </c>
      <c r="F521" s="45"/>
    </row>
    <row r="522" spans="1:6" x14ac:dyDescent="0.25">
      <c r="A522" s="59" t="s">
        <v>871</v>
      </c>
      <c r="B522" s="23"/>
      <c r="D522" s="86"/>
      <c r="E522" s="42" t="s">
        <v>86</v>
      </c>
      <c r="F522" s="45"/>
    </row>
    <row r="523" spans="1:6" x14ac:dyDescent="0.25">
      <c r="A523" s="59" t="s">
        <v>872</v>
      </c>
      <c r="B523" s="23">
        <f t="shared" ref="B523" si="156">C521</f>
        <v>645.53</v>
      </c>
      <c r="C523" s="23">
        <v>646.5</v>
      </c>
      <c r="D523" s="86">
        <f t="shared" ref="D523:D531" si="157">C523-B523</f>
        <v>0.97000000000002728</v>
      </c>
      <c r="E523" s="42" t="s">
        <v>84</v>
      </c>
      <c r="F523" s="45"/>
    </row>
    <row r="524" spans="1:6" x14ac:dyDescent="0.25">
      <c r="A524" s="59" t="s">
        <v>873</v>
      </c>
      <c r="B524" s="23">
        <f t="shared" ref="B524" si="158">C523</f>
        <v>646.5</v>
      </c>
      <c r="C524" s="23">
        <v>647.4</v>
      </c>
      <c r="D524" s="86">
        <f t="shared" si="157"/>
        <v>0.89999999999997726</v>
      </c>
      <c r="E524" s="42" t="s">
        <v>84</v>
      </c>
      <c r="F524" s="45"/>
    </row>
    <row r="525" spans="1:6" x14ac:dyDescent="0.25">
      <c r="A525" s="59" t="s">
        <v>874</v>
      </c>
      <c r="B525" s="23">
        <f t="shared" si="155"/>
        <v>647.4</v>
      </c>
      <c r="C525" s="23">
        <v>648.85</v>
      </c>
      <c r="D525" s="86">
        <f t="shared" si="157"/>
        <v>1.4500000000000455</v>
      </c>
      <c r="E525" s="42" t="s">
        <v>84</v>
      </c>
      <c r="F525" s="45" t="s">
        <v>136</v>
      </c>
    </row>
    <row r="526" spans="1:6" x14ac:dyDescent="0.25">
      <c r="A526" s="59" t="s">
        <v>875</v>
      </c>
      <c r="B526" s="23">
        <f t="shared" si="155"/>
        <v>648.85</v>
      </c>
      <c r="C526" s="23">
        <v>650.4</v>
      </c>
      <c r="D526" s="86">
        <f t="shared" si="157"/>
        <v>1.5499999999999545</v>
      </c>
      <c r="E526" s="42" t="s">
        <v>84</v>
      </c>
      <c r="F526" s="45"/>
    </row>
    <row r="527" spans="1:6" x14ac:dyDescent="0.25">
      <c r="A527" s="59" t="s">
        <v>876</v>
      </c>
      <c r="B527" s="23">
        <f t="shared" si="155"/>
        <v>650.4</v>
      </c>
      <c r="C527" s="23">
        <v>651.9</v>
      </c>
      <c r="D527" s="86">
        <f t="shared" si="157"/>
        <v>1.5</v>
      </c>
      <c r="E527" s="42" t="s">
        <v>84</v>
      </c>
      <c r="F527" s="45"/>
    </row>
    <row r="528" spans="1:6" x14ac:dyDescent="0.25">
      <c r="A528" s="59" t="s">
        <v>877</v>
      </c>
      <c r="B528" s="23">
        <f t="shared" si="155"/>
        <v>651.9</v>
      </c>
      <c r="C528" s="23">
        <v>653.77</v>
      </c>
      <c r="D528" s="86">
        <f t="shared" si="157"/>
        <v>1.8700000000000045</v>
      </c>
      <c r="E528" s="42" t="s">
        <v>84</v>
      </c>
      <c r="F528" s="45"/>
    </row>
    <row r="529" spans="1:6" x14ac:dyDescent="0.25">
      <c r="A529" s="59" t="s">
        <v>878</v>
      </c>
      <c r="B529" s="23">
        <f t="shared" si="155"/>
        <v>653.77</v>
      </c>
      <c r="C529" s="23">
        <v>654.96</v>
      </c>
      <c r="D529" s="86">
        <f t="shared" si="157"/>
        <v>1.1900000000000546</v>
      </c>
      <c r="E529" s="42" t="s">
        <v>84</v>
      </c>
      <c r="F529" s="45"/>
    </row>
    <row r="530" spans="1:6" x14ac:dyDescent="0.25">
      <c r="A530" s="59" t="s">
        <v>879</v>
      </c>
      <c r="B530" s="23">
        <f t="shared" si="155"/>
        <v>654.96</v>
      </c>
      <c r="C530" s="23">
        <v>656.36</v>
      </c>
      <c r="D530" s="86">
        <f t="shared" si="157"/>
        <v>1.3999999999999773</v>
      </c>
      <c r="E530" s="42" t="s">
        <v>84</v>
      </c>
      <c r="F530" s="45"/>
    </row>
    <row r="531" spans="1:6" x14ac:dyDescent="0.25">
      <c r="A531" s="59" t="s">
        <v>880</v>
      </c>
      <c r="B531" s="23">
        <f t="shared" si="155"/>
        <v>656.36</v>
      </c>
      <c r="C531" s="23">
        <v>657.87</v>
      </c>
      <c r="D531" s="86">
        <f t="shared" si="157"/>
        <v>1.5099999999999909</v>
      </c>
      <c r="E531" s="42" t="s">
        <v>84</v>
      </c>
      <c r="F531" s="45"/>
    </row>
    <row r="532" spans="1:6" x14ac:dyDescent="0.25">
      <c r="A532" s="59" t="s">
        <v>881</v>
      </c>
      <c r="B532" s="23"/>
      <c r="D532" s="86"/>
      <c r="E532" s="42" t="s">
        <v>88</v>
      </c>
      <c r="F532" s="45"/>
    </row>
    <row r="533" spans="1:6" x14ac:dyDescent="0.25">
      <c r="A533" s="59" t="s">
        <v>882</v>
      </c>
      <c r="B533" s="23">
        <f t="shared" ref="B533" si="159">C531</f>
        <v>657.87</v>
      </c>
      <c r="C533" s="23">
        <v>659.35</v>
      </c>
      <c r="D533" s="86">
        <f t="shared" ref="D533:D541" si="160">C533-B533</f>
        <v>1.4800000000000182</v>
      </c>
      <c r="E533" s="42" t="s">
        <v>84</v>
      </c>
      <c r="F533" s="45"/>
    </row>
    <row r="534" spans="1:6" x14ac:dyDescent="0.25">
      <c r="A534" s="59" t="s">
        <v>883</v>
      </c>
      <c r="B534" s="23">
        <f t="shared" ref="B534" si="161">C533</f>
        <v>659.35</v>
      </c>
      <c r="C534" s="23">
        <v>660.85</v>
      </c>
      <c r="D534" s="86">
        <f t="shared" si="160"/>
        <v>1.5</v>
      </c>
      <c r="E534" s="42" t="s">
        <v>84</v>
      </c>
      <c r="F534" s="45"/>
    </row>
    <row r="535" spans="1:6" x14ac:dyDescent="0.25">
      <c r="A535" s="59" t="s">
        <v>884</v>
      </c>
      <c r="B535" s="23">
        <f t="shared" si="155"/>
        <v>660.85</v>
      </c>
      <c r="C535" s="23">
        <v>661.66</v>
      </c>
      <c r="D535" s="86">
        <f t="shared" si="160"/>
        <v>0.80999999999994543</v>
      </c>
      <c r="E535" s="42" t="s">
        <v>84</v>
      </c>
      <c r="F535" s="45"/>
    </row>
    <row r="536" spans="1:6" x14ac:dyDescent="0.25">
      <c r="A536" s="59" t="s">
        <v>885</v>
      </c>
      <c r="B536" s="23">
        <f t="shared" si="155"/>
        <v>661.66</v>
      </c>
      <c r="C536" s="23">
        <v>663.65</v>
      </c>
      <c r="D536" s="86">
        <f t="shared" si="160"/>
        <v>1.9900000000000091</v>
      </c>
      <c r="E536" s="42" t="s">
        <v>84</v>
      </c>
      <c r="F536" s="45" t="s">
        <v>1118</v>
      </c>
    </row>
    <row r="537" spans="1:6" x14ac:dyDescent="0.25">
      <c r="A537" s="59" t="s">
        <v>886</v>
      </c>
      <c r="B537" s="23">
        <f t="shared" si="155"/>
        <v>663.65</v>
      </c>
      <c r="C537" s="23">
        <v>665.6</v>
      </c>
      <c r="D537" s="86">
        <f t="shared" si="160"/>
        <v>1.9500000000000455</v>
      </c>
      <c r="E537" s="42" t="s">
        <v>84</v>
      </c>
      <c r="F537" s="45"/>
    </row>
    <row r="538" spans="1:6" x14ac:dyDescent="0.25">
      <c r="A538" s="59" t="s">
        <v>887</v>
      </c>
      <c r="B538" s="23">
        <f t="shared" si="155"/>
        <v>665.6</v>
      </c>
      <c r="C538" s="23">
        <v>667.22</v>
      </c>
      <c r="D538" s="86">
        <f t="shared" si="160"/>
        <v>1.6200000000000045</v>
      </c>
      <c r="E538" s="42" t="s">
        <v>84</v>
      </c>
      <c r="F538" s="45"/>
    </row>
    <row r="539" spans="1:6" x14ac:dyDescent="0.25">
      <c r="A539" s="59" t="s">
        <v>888</v>
      </c>
      <c r="B539" s="23">
        <f t="shared" si="155"/>
        <v>667.22</v>
      </c>
      <c r="C539" s="23">
        <v>668.84</v>
      </c>
      <c r="D539" s="86">
        <f t="shared" si="160"/>
        <v>1.6200000000000045</v>
      </c>
      <c r="E539" s="42" t="s">
        <v>84</v>
      </c>
      <c r="F539" s="45" t="s">
        <v>136</v>
      </c>
    </row>
    <row r="540" spans="1:6" x14ac:dyDescent="0.25">
      <c r="A540" s="59" t="s">
        <v>889</v>
      </c>
      <c r="B540" s="23">
        <f t="shared" si="155"/>
        <v>668.84</v>
      </c>
      <c r="C540" s="23">
        <v>670.16</v>
      </c>
      <c r="D540" s="86">
        <f t="shared" si="160"/>
        <v>1.3199999999999363</v>
      </c>
      <c r="E540" s="42" t="s">
        <v>84</v>
      </c>
      <c r="F540" s="45"/>
    </row>
    <row r="541" spans="1:6" x14ac:dyDescent="0.25">
      <c r="A541" s="59" t="s">
        <v>890</v>
      </c>
      <c r="B541" s="23">
        <f t="shared" si="155"/>
        <v>670.16</v>
      </c>
      <c r="C541" s="23">
        <v>671.2</v>
      </c>
      <c r="D541" s="86">
        <f t="shared" si="160"/>
        <v>1.0400000000000773</v>
      </c>
      <c r="E541" s="42" t="s">
        <v>84</v>
      </c>
      <c r="F541" s="45"/>
    </row>
    <row r="542" spans="1:6" x14ac:dyDescent="0.25">
      <c r="A542" s="59" t="s">
        <v>891</v>
      </c>
      <c r="B542" s="23"/>
      <c r="D542" s="86"/>
      <c r="E542" s="42" t="s">
        <v>86</v>
      </c>
      <c r="F542" s="45"/>
    </row>
    <row r="543" spans="1:6" x14ac:dyDescent="0.25">
      <c r="A543" s="59" t="s">
        <v>892</v>
      </c>
      <c r="B543" s="23">
        <f t="shared" ref="B543" si="162">C541</f>
        <v>671.2</v>
      </c>
      <c r="C543" s="23">
        <v>672.3</v>
      </c>
      <c r="D543" s="86">
        <f t="shared" ref="D543:D551" si="163">C543-B543</f>
        <v>1.0999999999999091</v>
      </c>
      <c r="E543" s="42" t="s">
        <v>84</v>
      </c>
      <c r="F543" s="45"/>
    </row>
    <row r="544" spans="1:6" x14ac:dyDescent="0.25">
      <c r="A544" s="59" t="s">
        <v>893</v>
      </c>
      <c r="B544" s="23">
        <f t="shared" ref="B544" si="164">C543</f>
        <v>672.3</v>
      </c>
      <c r="C544" s="23">
        <v>673.97</v>
      </c>
      <c r="D544" s="86">
        <f t="shared" si="163"/>
        <v>1.6700000000000728</v>
      </c>
      <c r="E544" s="42" t="s">
        <v>84</v>
      </c>
      <c r="F544" s="45" t="s">
        <v>1119</v>
      </c>
    </row>
    <row r="545" spans="1:6" x14ac:dyDescent="0.25">
      <c r="A545" s="59" t="s">
        <v>894</v>
      </c>
      <c r="B545" s="23">
        <f t="shared" si="155"/>
        <v>673.97</v>
      </c>
      <c r="C545" s="23">
        <v>675.33</v>
      </c>
      <c r="D545" s="86">
        <f t="shared" si="163"/>
        <v>1.3600000000000136</v>
      </c>
      <c r="E545" s="42" t="s">
        <v>84</v>
      </c>
      <c r="F545" s="45"/>
    </row>
    <row r="546" spans="1:6" x14ac:dyDescent="0.25">
      <c r="A546" s="59" t="s">
        <v>895</v>
      </c>
      <c r="B546" s="23">
        <f t="shared" si="155"/>
        <v>675.33</v>
      </c>
      <c r="C546" s="23">
        <v>676.66</v>
      </c>
      <c r="D546" s="86">
        <f t="shared" si="163"/>
        <v>1.3299999999999272</v>
      </c>
      <c r="E546" s="42" t="s">
        <v>84</v>
      </c>
      <c r="F546" s="45"/>
    </row>
    <row r="547" spans="1:6" x14ac:dyDescent="0.25">
      <c r="A547" s="59" t="s">
        <v>896</v>
      </c>
      <c r="B547" s="23">
        <f t="shared" si="155"/>
        <v>676.66</v>
      </c>
      <c r="C547" s="23">
        <v>678.43</v>
      </c>
      <c r="D547" s="86">
        <f t="shared" si="163"/>
        <v>1.7699999999999818</v>
      </c>
      <c r="E547" s="42" t="s">
        <v>84</v>
      </c>
      <c r="F547" s="45"/>
    </row>
    <row r="548" spans="1:6" x14ac:dyDescent="0.25">
      <c r="A548" s="59" t="s">
        <v>897</v>
      </c>
      <c r="B548" s="23">
        <f t="shared" si="155"/>
        <v>678.43</v>
      </c>
      <c r="C548" s="23">
        <v>680.57</v>
      </c>
      <c r="D548" s="86">
        <f t="shared" si="163"/>
        <v>2.1400000000001</v>
      </c>
      <c r="E548" s="42" t="s">
        <v>84</v>
      </c>
      <c r="F548" s="45" t="s">
        <v>140</v>
      </c>
    </row>
    <row r="549" spans="1:6" x14ac:dyDescent="0.25">
      <c r="A549" s="59" t="s">
        <v>898</v>
      </c>
      <c r="B549" s="23">
        <f t="shared" si="155"/>
        <v>680.57</v>
      </c>
      <c r="C549" s="23">
        <v>682.32</v>
      </c>
      <c r="D549" s="86">
        <f t="shared" si="163"/>
        <v>1.75</v>
      </c>
      <c r="E549" s="42" t="s">
        <v>84</v>
      </c>
      <c r="F549" s="45" t="s">
        <v>136</v>
      </c>
    </row>
    <row r="550" spans="1:6" x14ac:dyDescent="0.25">
      <c r="A550" s="59" t="s">
        <v>899</v>
      </c>
      <c r="B550" s="23">
        <f t="shared" si="155"/>
        <v>682.32</v>
      </c>
      <c r="C550" s="23">
        <v>684.02</v>
      </c>
      <c r="D550" s="86">
        <f t="shared" si="163"/>
        <v>1.6999999999999318</v>
      </c>
      <c r="E550" s="42" t="s">
        <v>84</v>
      </c>
      <c r="F550" s="45"/>
    </row>
    <row r="551" spans="1:6" x14ac:dyDescent="0.25">
      <c r="A551" s="59" t="s">
        <v>900</v>
      </c>
      <c r="B551" s="23">
        <f t="shared" si="155"/>
        <v>684.02</v>
      </c>
      <c r="C551" s="23">
        <v>686</v>
      </c>
      <c r="D551" s="86">
        <f t="shared" si="163"/>
        <v>1.9800000000000182</v>
      </c>
      <c r="E551" s="42" t="s">
        <v>84</v>
      </c>
      <c r="F551" s="45" t="s">
        <v>142</v>
      </c>
    </row>
    <row r="552" spans="1:6" x14ac:dyDescent="0.25">
      <c r="A552" s="59" t="s">
        <v>901</v>
      </c>
      <c r="B552" s="23"/>
      <c r="D552" s="86"/>
      <c r="E552" s="42" t="s">
        <v>90</v>
      </c>
      <c r="F552" s="45"/>
    </row>
    <row r="553" spans="1:6" x14ac:dyDescent="0.25">
      <c r="A553" s="59" t="s">
        <v>902</v>
      </c>
      <c r="B553" s="23">
        <f t="shared" ref="B553" si="165">C551</f>
        <v>686</v>
      </c>
      <c r="C553" s="23">
        <v>688</v>
      </c>
      <c r="D553" s="86">
        <f t="shared" ref="D553:D561" si="166">C553-B553</f>
        <v>2</v>
      </c>
      <c r="E553" s="42" t="s">
        <v>84</v>
      </c>
      <c r="F553" s="45"/>
    </row>
    <row r="554" spans="1:6" x14ac:dyDescent="0.25">
      <c r="A554" s="59" t="s">
        <v>903</v>
      </c>
      <c r="B554" s="23">
        <f t="shared" ref="B554" si="167">C553</f>
        <v>688</v>
      </c>
      <c r="C554" s="23">
        <v>689.2</v>
      </c>
      <c r="D554" s="86">
        <f t="shared" si="166"/>
        <v>1.2000000000000455</v>
      </c>
      <c r="E554" s="42" t="s">
        <v>84</v>
      </c>
      <c r="F554" s="45"/>
    </row>
    <row r="555" spans="1:6" x14ac:dyDescent="0.25">
      <c r="A555" s="59" t="s">
        <v>904</v>
      </c>
      <c r="B555" s="23">
        <f t="shared" si="155"/>
        <v>689.2</v>
      </c>
      <c r="C555" s="23">
        <v>690.37</v>
      </c>
      <c r="D555" s="86">
        <f t="shared" si="166"/>
        <v>1.1699999999999591</v>
      </c>
      <c r="E555" s="42" t="s">
        <v>84</v>
      </c>
      <c r="F555" s="45"/>
    </row>
    <row r="556" spans="1:6" x14ac:dyDescent="0.25">
      <c r="A556" s="59" t="s">
        <v>905</v>
      </c>
      <c r="B556" s="23">
        <f t="shared" si="155"/>
        <v>690.37</v>
      </c>
      <c r="C556" s="23">
        <v>692.35</v>
      </c>
      <c r="D556" s="86">
        <f t="shared" si="166"/>
        <v>1.9800000000000182</v>
      </c>
      <c r="E556" s="42" t="s">
        <v>84</v>
      </c>
      <c r="F556" s="45" t="s">
        <v>163</v>
      </c>
    </row>
    <row r="557" spans="1:6" x14ac:dyDescent="0.25">
      <c r="A557" s="59" t="s">
        <v>906</v>
      </c>
      <c r="B557" s="23">
        <f t="shared" si="155"/>
        <v>692.35</v>
      </c>
      <c r="C557" s="23">
        <v>694.38</v>
      </c>
      <c r="D557" s="86">
        <f t="shared" si="166"/>
        <v>2.0299999999999727</v>
      </c>
      <c r="E557" s="42" t="s">
        <v>84</v>
      </c>
      <c r="F557" s="45"/>
    </row>
    <row r="558" spans="1:6" x14ac:dyDescent="0.25">
      <c r="A558" s="59" t="s">
        <v>907</v>
      </c>
      <c r="B558" s="23">
        <f t="shared" si="155"/>
        <v>694.38</v>
      </c>
      <c r="C558" s="23">
        <v>696.35</v>
      </c>
      <c r="D558" s="86">
        <f t="shared" si="166"/>
        <v>1.9700000000000273</v>
      </c>
      <c r="E558" s="42" t="s">
        <v>84</v>
      </c>
      <c r="F558" s="45"/>
    </row>
    <row r="559" spans="1:6" x14ac:dyDescent="0.25">
      <c r="A559" s="59" t="s">
        <v>908</v>
      </c>
      <c r="B559" s="23">
        <f t="shared" si="155"/>
        <v>696.35</v>
      </c>
      <c r="C559" s="23">
        <v>698.35</v>
      </c>
      <c r="D559" s="86">
        <f t="shared" si="166"/>
        <v>2</v>
      </c>
      <c r="E559" s="42" t="s">
        <v>84</v>
      </c>
      <c r="F559" s="45"/>
    </row>
    <row r="560" spans="1:6" x14ac:dyDescent="0.25">
      <c r="A560" s="59" t="s">
        <v>909</v>
      </c>
      <c r="B560" s="23">
        <f t="shared" si="155"/>
        <v>698.35</v>
      </c>
      <c r="C560" s="23">
        <v>700.35</v>
      </c>
      <c r="D560" s="86">
        <f t="shared" si="166"/>
        <v>2</v>
      </c>
      <c r="E560" s="42" t="s">
        <v>84</v>
      </c>
      <c r="F560" s="45"/>
    </row>
    <row r="561" spans="1:6" x14ac:dyDescent="0.25">
      <c r="A561" s="59" t="s">
        <v>910</v>
      </c>
      <c r="B561" s="23">
        <f t="shared" si="155"/>
        <v>700.35</v>
      </c>
      <c r="C561" s="23">
        <v>702.33</v>
      </c>
      <c r="D561" s="86">
        <f t="shared" si="166"/>
        <v>1.9800000000000182</v>
      </c>
      <c r="E561" s="42" t="s">
        <v>84</v>
      </c>
      <c r="F561" s="45"/>
    </row>
    <row r="562" spans="1:6" x14ac:dyDescent="0.25">
      <c r="A562" s="59" t="s">
        <v>911</v>
      </c>
      <c r="B562" s="23"/>
      <c r="D562" s="86"/>
      <c r="E562" s="42" t="s">
        <v>86</v>
      </c>
      <c r="F562" s="45"/>
    </row>
    <row r="563" spans="1:6" x14ac:dyDescent="0.25">
      <c r="A563" s="59" t="s">
        <v>912</v>
      </c>
      <c r="B563" s="23">
        <f t="shared" ref="B563" si="168">C561</f>
        <v>702.33</v>
      </c>
      <c r="C563" s="23">
        <v>704.15</v>
      </c>
      <c r="D563" s="86">
        <f t="shared" ref="D563:D571" si="169">C563-B563</f>
        <v>1.8199999999999363</v>
      </c>
      <c r="E563" s="42" t="s">
        <v>84</v>
      </c>
      <c r="F563" s="45"/>
    </row>
    <row r="564" spans="1:6" x14ac:dyDescent="0.25">
      <c r="A564" s="59" t="s">
        <v>913</v>
      </c>
      <c r="B564" s="23">
        <f t="shared" ref="B564" si="170">C563</f>
        <v>704.15</v>
      </c>
      <c r="C564" s="23">
        <v>706.15</v>
      </c>
      <c r="D564" s="86">
        <f t="shared" si="169"/>
        <v>2</v>
      </c>
      <c r="E564" s="42" t="s">
        <v>84</v>
      </c>
      <c r="F564" s="45" t="s">
        <v>142</v>
      </c>
    </row>
    <row r="565" spans="1:6" x14ac:dyDescent="0.25">
      <c r="A565" s="59" t="s">
        <v>914</v>
      </c>
      <c r="B565" s="23">
        <f t="shared" si="155"/>
        <v>706.15</v>
      </c>
      <c r="C565" s="23">
        <v>708.15</v>
      </c>
      <c r="D565" s="86">
        <f t="shared" si="169"/>
        <v>2</v>
      </c>
      <c r="E565" s="42" t="s">
        <v>84</v>
      </c>
      <c r="F565" s="45"/>
    </row>
    <row r="566" spans="1:6" x14ac:dyDescent="0.25">
      <c r="A566" s="59" t="s">
        <v>915</v>
      </c>
      <c r="B566" s="23">
        <f t="shared" si="155"/>
        <v>708.15</v>
      </c>
      <c r="C566" s="23">
        <v>710.15</v>
      </c>
      <c r="D566" s="86">
        <f t="shared" si="169"/>
        <v>2</v>
      </c>
      <c r="E566" s="42" t="s">
        <v>84</v>
      </c>
      <c r="F566" s="45"/>
    </row>
    <row r="567" spans="1:6" x14ac:dyDescent="0.25">
      <c r="A567" s="59" t="s">
        <v>916</v>
      </c>
      <c r="B567" s="23">
        <f t="shared" si="155"/>
        <v>710.15</v>
      </c>
      <c r="C567" s="23">
        <v>712.18</v>
      </c>
      <c r="D567" s="86">
        <f t="shared" si="169"/>
        <v>2.0299999999999727</v>
      </c>
      <c r="E567" s="42" t="s">
        <v>84</v>
      </c>
      <c r="F567" s="45"/>
    </row>
    <row r="568" spans="1:6" x14ac:dyDescent="0.25">
      <c r="A568" s="59" t="s">
        <v>917</v>
      </c>
      <c r="B568" s="23">
        <f t="shared" si="155"/>
        <v>712.18</v>
      </c>
      <c r="C568" s="23">
        <v>714.14</v>
      </c>
      <c r="D568" s="86">
        <f t="shared" si="169"/>
        <v>1.9600000000000364</v>
      </c>
      <c r="E568" s="42" t="s">
        <v>84</v>
      </c>
      <c r="F568" s="45"/>
    </row>
    <row r="569" spans="1:6" x14ac:dyDescent="0.25">
      <c r="A569" s="59" t="s">
        <v>918</v>
      </c>
      <c r="B569" s="23">
        <f t="shared" si="155"/>
        <v>714.14</v>
      </c>
      <c r="C569" s="23">
        <v>716.22</v>
      </c>
      <c r="D569" s="86">
        <f t="shared" si="169"/>
        <v>2.0800000000000409</v>
      </c>
      <c r="E569" s="42" t="s">
        <v>84</v>
      </c>
      <c r="F569" s="45"/>
    </row>
    <row r="570" spans="1:6" x14ac:dyDescent="0.25">
      <c r="A570" s="59" t="s">
        <v>919</v>
      </c>
      <c r="B570" s="23">
        <f t="shared" si="155"/>
        <v>716.22</v>
      </c>
      <c r="C570" s="23">
        <v>718.25</v>
      </c>
      <c r="D570" s="86">
        <f t="shared" si="169"/>
        <v>2.0299999999999727</v>
      </c>
      <c r="E570" s="42" t="s">
        <v>84</v>
      </c>
      <c r="F570" s="45" t="s">
        <v>136</v>
      </c>
    </row>
    <row r="571" spans="1:6" x14ac:dyDescent="0.25">
      <c r="A571" s="59" t="s">
        <v>920</v>
      </c>
      <c r="B571" s="23">
        <f t="shared" si="155"/>
        <v>718.25</v>
      </c>
      <c r="C571" s="23">
        <v>720.24</v>
      </c>
      <c r="D571" s="86">
        <f t="shared" si="169"/>
        <v>1.9900000000000091</v>
      </c>
      <c r="E571" s="42" t="s">
        <v>84</v>
      </c>
      <c r="F571" s="45"/>
    </row>
    <row r="572" spans="1:6" x14ac:dyDescent="0.25">
      <c r="A572" s="59" t="s">
        <v>921</v>
      </c>
      <c r="B572" s="23"/>
      <c r="C572" s="23"/>
      <c r="D572" s="86"/>
      <c r="E572" s="42" t="s">
        <v>92</v>
      </c>
      <c r="F572" s="45"/>
    </row>
    <row r="573" spans="1:6" x14ac:dyDescent="0.25">
      <c r="A573" s="59" t="s">
        <v>922</v>
      </c>
      <c r="B573" s="23">
        <f t="shared" ref="B573" si="171">C571</f>
        <v>720.24</v>
      </c>
      <c r="C573" s="23">
        <v>722.28</v>
      </c>
      <c r="D573" s="86">
        <f t="shared" ref="D573:D581" si="172">C573-B573</f>
        <v>2.0399999999999636</v>
      </c>
      <c r="E573" s="42" t="s">
        <v>84</v>
      </c>
      <c r="F573" s="45"/>
    </row>
    <row r="574" spans="1:6" x14ac:dyDescent="0.25">
      <c r="A574" s="59" t="s">
        <v>923</v>
      </c>
      <c r="B574" s="23">
        <f t="shared" ref="B574" si="173">C573</f>
        <v>722.28</v>
      </c>
      <c r="C574" s="23">
        <v>724.25</v>
      </c>
      <c r="D574" s="86">
        <f t="shared" si="172"/>
        <v>1.9700000000000273</v>
      </c>
      <c r="E574" s="42" t="s">
        <v>84</v>
      </c>
      <c r="F574" s="45"/>
    </row>
    <row r="575" spans="1:6" x14ac:dyDescent="0.25">
      <c r="A575" s="59" t="s">
        <v>924</v>
      </c>
      <c r="B575" s="23">
        <f t="shared" si="155"/>
        <v>724.25</v>
      </c>
      <c r="C575" s="23">
        <v>726.25</v>
      </c>
      <c r="D575" s="86">
        <f t="shared" si="172"/>
        <v>2</v>
      </c>
      <c r="E575" s="42" t="s">
        <v>84</v>
      </c>
      <c r="F575" s="45"/>
    </row>
    <row r="576" spans="1:6" x14ac:dyDescent="0.25">
      <c r="A576" s="59" t="s">
        <v>925</v>
      </c>
      <c r="B576" s="23">
        <f t="shared" si="155"/>
        <v>726.25</v>
      </c>
      <c r="C576" s="23">
        <v>728.25</v>
      </c>
      <c r="D576" s="86">
        <f t="shared" si="172"/>
        <v>2</v>
      </c>
      <c r="E576" s="42" t="s">
        <v>84</v>
      </c>
      <c r="F576" s="45"/>
    </row>
    <row r="577" spans="1:6" x14ac:dyDescent="0.25">
      <c r="A577" s="59" t="s">
        <v>926</v>
      </c>
      <c r="B577" s="23">
        <f t="shared" si="155"/>
        <v>728.25</v>
      </c>
      <c r="C577" s="23">
        <v>729.53</v>
      </c>
      <c r="D577" s="86">
        <f t="shared" si="172"/>
        <v>1.2799999999999727</v>
      </c>
      <c r="E577" s="42" t="s">
        <v>84</v>
      </c>
      <c r="F577" s="45"/>
    </row>
    <row r="578" spans="1:6" x14ac:dyDescent="0.25">
      <c r="A578" s="59" t="s">
        <v>927</v>
      </c>
      <c r="B578" s="23">
        <f t="shared" ref="B578:B641" si="174">C577</f>
        <v>729.53</v>
      </c>
      <c r="C578" s="23">
        <v>730.91</v>
      </c>
      <c r="D578" s="86">
        <f t="shared" si="172"/>
        <v>1.3799999999999955</v>
      </c>
      <c r="E578" s="42" t="s">
        <v>84</v>
      </c>
      <c r="F578" s="45" t="s">
        <v>1120</v>
      </c>
    </row>
    <row r="579" spans="1:6" x14ac:dyDescent="0.25">
      <c r="A579" s="59" t="s">
        <v>928</v>
      </c>
      <c r="B579" s="23">
        <f t="shared" si="174"/>
        <v>730.91</v>
      </c>
      <c r="C579" s="23">
        <v>732.3</v>
      </c>
      <c r="D579" s="86">
        <f t="shared" si="172"/>
        <v>1.3899999999999864</v>
      </c>
      <c r="E579" s="42" t="s">
        <v>84</v>
      </c>
      <c r="F579" s="45"/>
    </row>
    <row r="580" spans="1:6" x14ac:dyDescent="0.25">
      <c r="A580" s="59" t="s">
        <v>929</v>
      </c>
      <c r="B580" s="23">
        <f t="shared" si="174"/>
        <v>732.3</v>
      </c>
      <c r="C580" s="23">
        <v>734.27</v>
      </c>
      <c r="D580" s="86">
        <f t="shared" si="172"/>
        <v>1.9700000000000273</v>
      </c>
      <c r="E580" s="42" t="s">
        <v>84</v>
      </c>
      <c r="F580" s="45" t="s">
        <v>136</v>
      </c>
    </row>
    <row r="581" spans="1:6" x14ac:dyDescent="0.25">
      <c r="A581" s="59" t="s">
        <v>930</v>
      </c>
      <c r="B581" s="23">
        <f t="shared" si="174"/>
        <v>734.27</v>
      </c>
      <c r="C581" s="23">
        <v>736.3</v>
      </c>
      <c r="D581" s="86">
        <f t="shared" si="172"/>
        <v>2.0299999999999727</v>
      </c>
      <c r="E581" s="42" t="s">
        <v>84</v>
      </c>
      <c r="F581" s="45"/>
    </row>
    <row r="582" spans="1:6" x14ac:dyDescent="0.25">
      <c r="A582" s="59" t="s">
        <v>931</v>
      </c>
      <c r="B582" s="23"/>
      <c r="D582" s="86"/>
      <c r="E582" s="42" t="s">
        <v>86</v>
      </c>
      <c r="F582" s="45"/>
    </row>
    <row r="583" spans="1:6" x14ac:dyDescent="0.25">
      <c r="A583" s="59" t="s">
        <v>932</v>
      </c>
      <c r="B583" s="23">
        <f t="shared" ref="B583" si="175">C581</f>
        <v>736.3</v>
      </c>
      <c r="C583" s="23">
        <v>738.28</v>
      </c>
      <c r="D583" s="86">
        <f t="shared" ref="D583:D591" si="176">C583-B583</f>
        <v>1.9800000000000182</v>
      </c>
      <c r="E583" s="42" t="s">
        <v>84</v>
      </c>
      <c r="F583" s="45"/>
    </row>
    <row r="584" spans="1:6" x14ac:dyDescent="0.25">
      <c r="A584" s="59" t="s">
        <v>933</v>
      </c>
      <c r="B584" s="23">
        <f t="shared" ref="B584" si="177">C583</f>
        <v>738.28</v>
      </c>
      <c r="C584" s="23">
        <v>739.44</v>
      </c>
      <c r="D584" s="86">
        <f t="shared" si="176"/>
        <v>1.1600000000000819</v>
      </c>
      <c r="E584" s="42" t="s">
        <v>84</v>
      </c>
      <c r="F584" s="45"/>
    </row>
    <row r="585" spans="1:6" x14ac:dyDescent="0.25">
      <c r="A585" s="59" t="s">
        <v>934</v>
      </c>
      <c r="B585" s="23">
        <f t="shared" si="174"/>
        <v>739.44</v>
      </c>
      <c r="C585" s="23">
        <v>740.9</v>
      </c>
      <c r="D585" s="86">
        <f t="shared" si="176"/>
        <v>1.4599999999999227</v>
      </c>
      <c r="E585" s="42" t="s">
        <v>84</v>
      </c>
      <c r="F585" s="45" t="s">
        <v>141</v>
      </c>
    </row>
    <row r="586" spans="1:6" x14ac:dyDescent="0.25">
      <c r="A586" s="59" t="s">
        <v>935</v>
      </c>
      <c r="B586" s="23">
        <f t="shared" si="174"/>
        <v>740.9</v>
      </c>
      <c r="C586" s="23">
        <v>742.95</v>
      </c>
      <c r="D586" s="86">
        <f t="shared" si="176"/>
        <v>2.0500000000000682</v>
      </c>
      <c r="E586" s="42" t="s">
        <v>84</v>
      </c>
      <c r="F586" s="45" t="s">
        <v>136</v>
      </c>
    </row>
    <row r="587" spans="1:6" x14ac:dyDescent="0.25">
      <c r="A587" s="59" t="s">
        <v>936</v>
      </c>
      <c r="B587" s="23">
        <f t="shared" si="174"/>
        <v>742.95</v>
      </c>
      <c r="C587" s="23">
        <v>744.92</v>
      </c>
      <c r="D587" s="86">
        <f t="shared" si="176"/>
        <v>1.9699999999999136</v>
      </c>
      <c r="E587" s="42" t="s">
        <v>84</v>
      </c>
      <c r="F587" s="45"/>
    </row>
    <row r="588" spans="1:6" x14ac:dyDescent="0.25">
      <c r="A588" s="59" t="s">
        <v>937</v>
      </c>
      <c r="B588" s="23">
        <f t="shared" si="174"/>
        <v>744.92</v>
      </c>
      <c r="C588" s="23">
        <v>746.44</v>
      </c>
      <c r="D588" s="86">
        <f t="shared" si="176"/>
        <v>1.5200000000000955</v>
      </c>
      <c r="E588" s="42" t="s">
        <v>84</v>
      </c>
      <c r="F588" s="45"/>
    </row>
    <row r="589" spans="1:6" x14ac:dyDescent="0.25">
      <c r="A589" s="59" t="s">
        <v>938</v>
      </c>
      <c r="B589" s="23">
        <f t="shared" si="174"/>
        <v>746.44</v>
      </c>
      <c r="C589" s="23">
        <v>747.74</v>
      </c>
      <c r="D589" s="86">
        <f t="shared" si="176"/>
        <v>1.2999999999999545</v>
      </c>
      <c r="E589" s="42" t="s">
        <v>84</v>
      </c>
      <c r="F589" s="45"/>
    </row>
    <row r="590" spans="1:6" x14ac:dyDescent="0.25">
      <c r="A590" s="59" t="s">
        <v>939</v>
      </c>
      <c r="B590" s="23">
        <f t="shared" si="174"/>
        <v>747.74</v>
      </c>
      <c r="C590" s="23">
        <v>749.4</v>
      </c>
      <c r="D590" s="86">
        <f t="shared" si="176"/>
        <v>1.6599999999999682</v>
      </c>
      <c r="E590" s="42" t="s">
        <v>84</v>
      </c>
      <c r="F590" s="45" t="s">
        <v>163</v>
      </c>
    </row>
    <row r="591" spans="1:6" x14ac:dyDescent="0.25">
      <c r="A591" s="59" t="s">
        <v>940</v>
      </c>
      <c r="B591" s="23">
        <f t="shared" si="174"/>
        <v>749.4</v>
      </c>
      <c r="C591" s="23">
        <v>751.03</v>
      </c>
      <c r="D591" s="86">
        <f t="shared" si="176"/>
        <v>1.6299999999999955</v>
      </c>
      <c r="E591" s="42" t="s">
        <v>84</v>
      </c>
      <c r="F591" s="45"/>
    </row>
    <row r="592" spans="1:6" x14ac:dyDescent="0.25">
      <c r="A592" s="59" t="s">
        <v>941</v>
      </c>
      <c r="B592" s="23"/>
      <c r="D592" s="86"/>
      <c r="E592" s="42" t="s">
        <v>88</v>
      </c>
      <c r="F592" s="45"/>
    </row>
    <row r="593" spans="1:6" x14ac:dyDescent="0.25">
      <c r="A593" s="59" t="s">
        <v>942</v>
      </c>
      <c r="B593" s="23">
        <f t="shared" ref="B593" si="178">C591</f>
        <v>751.03</v>
      </c>
      <c r="C593" s="23">
        <v>752.65</v>
      </c>
      <c r="D593" s="86">
        <f t="shared" ref="D593:D601" si="179">C593-B593</f>
        <v>1.6200000000000045</v>
      </c>
      <c r="E593" s="42" t="s">
        <v>84</v>
      </c>
      <c r="F593" s="45"/>
    </row>
    <row r="594" spans="1:6" x14ac:dyDescent="0.25">
      <c r="A594" s="59" t="s">
        <v>943</v>
      </c>
      <c r="B594" s="23">
        <f t="shared" ref="B594" si="180">C593</f>
        <v>752.65</v>
      </c>
      <c r="C594" s="23">
        <v>754.64</v>
      </c>
      <c r="D594" s="86">
        <f t="shared" si="179"/>
        <v>1.9900000000000091</v>
      </c>
      <c r="E594" s="42" t="s">
        <v>84</v>
      </c>
      <c r="F594" s="45" t="s">
        <v>136</v>
      </c>
    </row>
    <row r="595" spans="1:6" x14ac:dyDescent="0.25">
      <c r="A595" s="59" t="s">
        <v>944</v>
      </c>
      <c r="B595" s="23">
        <f t="shared" si="174"/>
        <v>754.64</v>
      </c>
      <c r="C595" s="23">
        <v>756.62</v>
      </c>
      <c r="D595" s="86">
        <f t="shared" si="179"/>
        <v>1.9800000000000182</v>
      </c>
      <c r="E595" s="42" t="s">
        <v>84</v>
      </c>
      <c r="F595" s="45"/>
    </row>
    <row r="596" spans="1:6" x14ac:dyDescent="0.25">
      <c r="A596" s="59" t="s">
        <v>945</v>
      </c>
      <c r="B596" s="23">
        <f t="shared" si="174"/>
        <v>756.62</v>
      </c>
      <c r="C596" s="23">
        <v>758.12</v>
      </c>
      <c r="D596" s="86">
        <f t="shared" si="179"/>
        <v>1.5</v>
      </c>
      <c r="E596" s="42" t="s">
        <v>84</v>
      </c>
      <c r="F596" s="45"/>
    </row>
    <row r="597" spans="1:6" x14ac:dyDescent="0.25">
      <c r="A597" s="59" t="s">
        <v>946</v>
      </c>
      <c r="B597" s="23">
        <f t="shared" si="174"/>
        <v>758.12</v>
      </c>
      <c r="C597" s="23">
        <v>759.72</v>
      </c>
      <c r="D597" s="86">
        <f t="shared" si="179"/>
        <v>1.6000000000000227</v>
      </c>
      <c r="E597" s="42" t="s">
        <v>84</v>
      </c>
      <c r="F597" s="45"/>
    </row>
    <row r="598" spans="1:6" x14ac:dyDescent="0.25">
      <c r="A598" s="59" t="s">
        <v>947</v>
      </c>
      <c r="B598" s="23">
        <f t="shared" si="174"/>
        <v>759.72</v>
      </c>
      <c r="C598" s="23">
        <v>761.08</v>
      </c>
      <c r="D598" s="86">
        <f t="shared" si="179"/>
        <v>1.3600000000000136</v>
      </c>
      <c r="E598" s="42" t="s">
        <v>84</v>
      </c>
      <c r="F598" s="45" t="s">
        <v>141</v>
      </c>
    </row>
    <row r="599" spans="1:6" x14ac:dyDescent="0.25">
      <c r="A599" s="59" t="s">
        <v>948</v>
      </c>
      <c r="B599" s="23">
        <f t="shared" si="174"/>
        <v>761.08</v>
      </c>
      <c r="C599" s="23">
        <v>762.86</v>
      </c>
      <c r="D599" s="86">
        <f t="shared" si="179"/>
        <v>1.7799999999999727</v>
      </c>
      <c r="E599" s="42" t="s">
        <v>84</v>
      </c>
      <c r="F599" s="45" t="s">
        <v>163</v>
      </c>
    </row>
    <row r="600" spans="1:6" x14ac:dyDescent="0.25">
      <c r="A600" s="59" t="s">
        <v>949</v>
      </c>
      <c r="B600" s="23">
        <f t="shared" si="174"/>
        <v>762.86</v>
      </c>
      <c r="C600" s="23">
        <v>764.65</v>
      </c>
      <c r="D600" s="86">
        <f t="shared" si="179"/>
        <v>1.7899999999999636</v>
      </c>
      <c r="E600" s="42" t="s">
        <v>84</v>
      </c>
      <c r="F600" s="45"/>
    </row>
    <row r="601" spans="1:6" x14ac:dyDescent="0.25">
      <c r="A601" s="59" t="s">
        <v>950</v>
      </c>
      <c r="B601" s="23">
        <f t="shared" si="174"/>
        <v>764.65</v>
      </c>
      <c r="C601" s="23">
        <v>766.42</v>
      </c>
      <c r="D601" s="86">
        <f t="shared" si="179"/>
        <v>1.7699999999999818</v>
      </c>
      <c r="E601" s="42" t="s">
        <v>84</v>
      </c>
      <c r="F601" s="45" t="s">
        <v>136</v>
      </c>
    </row>
    <row r="602" spans="1:6" x14ac:dyDescent="0.25">
      <c r="A602" s="59" t="s">
        <v>951</v>
      </c>
      <c r="B602" s="23"/>
      <c r="D602" s="86"/>
      <c r="E602" s="42" t="s">
        <v>86</v>
      </c>
      <c r="F602" s="45"/>
    </row>
    <row r="603" spans="1:6" x14ac:dyDescent="0.25">
      <c r="A603" s="59" t="s">
        <v>952</v>
      </c>
      <c r="B603" s="23">
        <f t="shared" ref="B603" si="181">C601</f>
        <v>766.42</v>
      </c>
      <c r="C603" s="23">
        <v>768.1</v>
      </c>
      <c r="D603" s="86">
        <f t="shared" ref="D603:D611" si="182">C603-B603</f>
        <v>1.6800000000000637</v>
      </c>
      <c r="E603" s="42" t="s">
        <v>84</v>
      </c>
      <c r="F603" s="45"/>
    </row>
    <row r="604" spans="1:6" x14ac:dyDescent="0.25">
      <c r="A604" s="59" t="s">
        <v>953</v>
      </c>
      <c r="B604" s="23">
        <f t="shared" ref="B604" si="183">C603</f>
        <v>768.1</v>
      </c>
      <c r="C604" s="23">
        <v>769.78</v>
      </c>
      <c r="D604" s="86">
        <f t="shared" si="182"/>
        <v>1.67999999999995</v>
      </c>
      <c r="E604" s="42" t="s">
        <v>84</v>
      </c>
      <c r="F604" s="45"/>
    </row>
    <row r="605" spans="1:6" x14ac:dyDescent="0.25">
      <c r="A605" s="59" t="s">
        <v>954</v>
      </c>
      <c r="B605" s="23">
        <f t="shared" si="174"/>
        <v>769.78</v>
      </c>
      <c r="C605" s="23">
        <v>771.81</v>
      </c>
      <c r="D605" s="86">
        <f t="shared" si="182"/>
        <v>2.0299999999999727</v>
      </c>
      <c r="E605" s="42" t="s">
        <v>84</v>
      </c>
      <c r="F605" s="45" t="s">
        <v>136</v>
      </c>
    </row>
    <row r="606" spans="1:6" x14ac:dyDescent="0.25">
      <c r="A606" s="59" t="s">
        <v>955</v>
      </c>
      <c r="B606" s="23">
        <f t="shared" si="174"/>
        <v>771.81</v>
      </c>
      <c r="C606" s="23">
        <v>773.8</v>
      </c>
      <c r="D606" s="86">
        <f t="shared" si="182"/>
        <v>1.9900000000000091</v>
      </c>
      <c r="E606" s="42" t="s">
        <v>84</v>
      </c>
      <c r="F606" s="45"/>
    </row>
    <row r="607" spans="1:6" x14ac:dyDescent="0.25">
      <c r="A607" s="59" t="s">
        <v>956</v>
      </c>
      <c r="B607" s="23">
        <f t="shared" si="174"/>
        <v>773.8</v>
      </c>
      <c r="C607" s="23">
        <v>775.72</v>
      </c>
      <c r="D607" s="86">
        <f t="shared" si="182"/>
        <v>1.9200000000000728</v>
      </c>
      <c r="E607" s="42" t="s">
        <v>84</v>
      </c>
      <c r="F607" s="45"/>
    </row>
    <row r="608" spans="1:6" x14ac:dyDescent="0.25">
      <c r="A608" s="59" t="s">
        <v>957</v>
      </c>
      <c r="B608" s="23">
        <f t="shared" si="174"/>
        <v>775.72</v>
      </c>
      <c r="C608" s="23">
        <v>777.29</v>
      </c>
      <c r="D608" s="86">
        <f t="shared" si="182"/>
        <v>1.5699999999999363</v>
      </c>
      <c r="E608" s="42" t="s">
        <v>84</v>
      </c>
      <c r="F608" s="45"/>
    </row>
    <row r="609" spans="1:6" x14ac:dyDescent="0.25">
      <c r="A609" s="59" t="s">
        <v>958</v>
      </c>
      <c r="B609" s="23">
        <f t="shared" si="174"/>
        <v>777.29</v>
      </c>
      <c r="C609" s="23">
        <v>778.24</v>
      </c>
      <c r="D609" s="86">
        <f t="shared" si="182"/>
        <v>0.95000000000004547</v>
      </c>
      <c r="E609" s="42" t="s">
        <v>84</v>
      </c>
      <c r="F609" s="45"/>
    </row>
    <row r="610" spans="1:6" x14ac:dyDescent="0.25">
      <c r="A610" s="59" t="s">
        <v>959</v>
      </c>
      <c r="B610" s="23">
        <f t="shared" si="174"/>
        <v>778.24</v>
      </c>
      <c r="C610" s="23">
        <v>780.25</v>
      </c>
      <c r="D610" s="86">
        <f t="shared" si="182"/>
        <v>2.0099999999999909</v>
      </c>
      <c r="E610" s="42" t="s">
        <v>84</v>
      </c>
      <c r="F610" s="45"/>
    </row>
    <row r="611" spans="1:6" x14ac:dyDescent="0.25">
      <c r="A611" s="59" t="s">
        <v>960</v>
      </c>
      <c r="B611" s="23">
        <f t="shared" si="174"/>
        <v>780.25</v>
      </c>
      <c r="C611" s="23">
        <v>782.25</v>
      </c>
      <c r="D611" s="86">
        <f t="shared" si="182"/>
        <v>2</v>
      </c>
      <c r="E611" s="42" t="s">
        <v>84</v>
      </c>
      <c r="F611" s="45"/>
    </row>
    <row r="612" spans="1:6" x14ac:dyDescent="0.25">
      <c r="A612" s="59" t="s">
        <v>961</v>
      </c>
      <c r="B612" s="23"/>
      <c r="D612" s="86"/>
      <c r="E612" s="42" t="s">
        <v>90</v>
      </c>
      <c r="F612" s="45"/>
    </row>
    <row r="613" spans="1:6" x14ac:dyDescent="0.25">
      <c r="A613" s="59" t="s">
        <v>962</v>
      </c>
      <c r="B613" s="23">
        <f t="shared" ref="B613" si="184">C611</f>
        <v>782.25</v>
      </c>
      <c r="C613" s="23">
        <v>784.24</v>
      </c>
      <c r="D613" s="86">
        <f t="shared" ref="D613:D621" si="185">C613-B613</f>
        <v>1.9900000000000091</v>
      </c>
      <c r="E613" s="42" t="s">
        <v>84</v>
      </c>
      <c r="F613" s="45"/>
    </row>
    <row r="614" spans="1:6" x14ac:dyDescent="0.25">
      <c r="A614" s="59" t="s">
        <v>963</v>
      </c>
      <c r="B614" s="23">
        <f t="shared" ref="B614" si="186">C613</f>
        <v>784.24</v>
      </c>
      <c r="C614" s="23">
        <v>786.25</v>
      </c>
      <c r="D614" s="86">
        <f t="shared" si="185"/>
        <v>2.0099999999999909</v>
      </c>
      <c r="E614" s="42" t="s">
        <v>84</v>
      </c>
      <c r="F614" s="45"/>
    </row>
    <row r="615" spans="1:6" x14ac:dyDescent="0.25">
      <c r="A615" s="59" t="s">
        <v>964</v>
      </c>
      <c r="B615" s="23">
        <f t="shared" si="174"/>
        <v>786.25</v>
      </c>
      <c r="C615" s="23">
        <v>788.2</v>
      </c>
      <c r="D615" s="86">
        <f t="shared" si="185"/>
        <v>1.9500000000000455</v>
      </c>
      <c r="E615" s="42" t="s">
        <v>84</v>
      </c>
      <c r="F615" s="45"/>
    </row>
    <row r="616" spans="1:6" x14ac:dyDescent="0.25">
      <c r="A616" s="59" t="s">
        <v>965</v>
      </c>
      <c r="B616" s="23">
        <f t="shared" si="174"/>
        <v>788.2</v>
      </c>
      <c r="C616" s="23">
        <v>790.24</v>
      </c>
      <c r="D616" s="86">
        <f t="shared" si="185"/>
        <v>2.0399999999999636</v>
      </c>
      <c r="E616" s="42" t="s">
        <v>84</v>
      </c>
      <c r="F616" s="45"/>
    </row>
    <row r="617" spans="1:6" x14ac:dyDescent="0.25">
      <c r="A617" s="59" t="s">
        <v>966</v>
      </c>
      <c r="B617" s="23">
        <f t="shared" si="174"/>
        <v>790.24</v>
      </c>
      <c r="C617" s="23">
        <v>792.25</v>
      </c>
      <c r="D617" s="86">
        <f t="shared" si="185"/>
        <v>2.0099999999999909</v>
      </c>
      <c r="E617" s="42" t="s">
        <v>84</v>
      </c>
      <c r="F617" s="45"/>
    </row>
    <row r="618" spans="1:6" x14ac:dyDescent="0.25">
      <c r="A618" s="59" t="s">
        <v>967</v>
      </c>
      <c r="B618" s="23">
        <f t="shared" si="174"/>
        <v>792.25</v>
      </c>
      <c r="C618" s="23">
        <v>794.15</v>
      </c>
      <c r="D618" s="86">
        <f t="shared" si="185"/>
        <v>1.8999999999999773</v>
      </c>
      <c r="E618" s="42" t="s">
        <v>84</v>
      </c>
      <c r="F618" s="45"/>
    </row>
    <row r="619" spans="1:6" x14ac:dyDescent="0.25">
      <c r="A619" s="59" t="s">
        <v>968</v>
      </c>
      <c r="B619" s="23">
        <f t="shared" si="174"/>
        <v>794.15</v>
      </c>
      <c r="C619" s="23">
        <v>796.18</v>
      </c>
      <c r="D619" s="86">
        <f t="shared" si="185"/>
        <v>2.0299999999999727</v>
      </c>
      <c r="E619" s="42" t="s">
        <v>84</v>
      </c>
      <c r="F619" s="45"/>
    </row>
    <row r="620" spans="1:6" x14ac:dyDescent="0.25">
      <c r="A620" s="59" t="s">
        <v>969</v>
      </c>
      <c r="B620" s="23">
        <f t="shared" si="174"/>
        <v>796.18</v>
      </c>
      <c r="C620" s="23">
        <v>798.15</v>
      </c>
      <c r="D620" s="86">
        <f t="shared" si="185"/>
        <v>1.9700000000000273</v>
      </c>
      <c r="E620" s="42" t="s">
        <v>84</v>
      </c>
      <c r="F620" s="45"/>
    </row>
    <row r="621" spans="1:6" x14ac:dyDescent="0.25">
      <c r="A621" s="59" t="s">
        <v>970</v>
      </c>
      <c r="B621" s="23">
        <f t="shared" si="174"/>
        <v>798.15</v>
      </c>
      <c r="C621" s="23">
        <v>799.4</v>
      </c>
      <c r="D621" s="86">
        <f t="shared" si="185"/>
        <v>1.25</v>
      </c>
      <c r="E621" s="42" t="s">
        <v>84</v>
      </c>
      <c r="F621" s="45"/>
    </row>
    <row r="622" spans="1:6" x14ac:dyDescent="0.25">
      <c r="A622" s="59" t="s">
        <v>971</v>
      </c>
      <c r="B622" s="23"/>
      <c r="D622" s="86"/>
      <c r="E622" s="42" t="s">
        <v>86</v>
      </c>
      <c r="F622" s="45"/>
    </row>
    <row r="623" spans="1:6" x14ac:dyDescent="0.25">
      <c r="A623" s="59" t="s">
        <v>972</v>
      </c>
      <c r="B623" s="23">
        <f t="shared" ref="B623" si="187">C621</f>
        <v>799.4</v>
      </c>
      <c r="C623" s="23">
        <v>800.57</v>
      </c>
      <c r="D623" s="86">
        <f t="shared" ref="D623:D631" si="188">C623-B623</f>
        <v>1.1700000000000728</v>
      </c>
      <c r="E623" s="42" t="s">
        <v>84</v>
      </c>
      <c r="F623" s="45"/>
    </row>
    <row r="624" spans="1:6" x14ac:dyDescent="0.25">
      <c r="A624" s="59" t="s">
        <v>973</v>
      </c>
      <c r="B624" s="23">
        <f t="shared" ref="B624" si="189">C623</f>
        <v>800.57</v>
      </c>
      <c r="C624" s="23">
        <v>802.06</v>
      </c>
      <c r="D624" s="86">
        <f t="shared" si="188"/>
        <v>1.4899999999998954</v>
      </c>
      <c r="E624" s="42" t="s">
        <v>84</v>
      </c>
      <c r="F624" s="45"/>
    </row>
    <row r="625" spans="1:6" x14ac:dyDescent="0.25">
      <c r="A625" s="59" t="s">
        <v>974</v>
      </c>
      <c r="B625" s="23">
        <f t="shared" si="174"/>
        <v>802.06</v>
      </c>
      <c r="C625" s="23">
        <v>804.08</v>
      </c>
      <c r="D625" s="86">
        <f t="shared" si="188"/>
        <v>2.0200000000000955</v>
      </c>
      <c r="E625" s="42" t="s">
        <v>84</v>
      </c>
      <c r="F625" s="45"/>
    </row>
    <row r="626" spans="1:6" x14ac:dyDescent="0.25">
      <c r="A626" s="59" t="s">
        <v>975</v>
      </c>
      <c r="B626" s="23">
        <f t="shared" si="174"/>
        <v>804.08</v>
      </c>
      <c r="C626" s="23">
        <v>806.06</v>
      </c>
      <c r="D626" s="86">
        <f t="shared" si="188"/>
        <v>1.9799999999999045</v>
      </c>
      <c r="E626" s="42" t="s">
        <v>84</v>
      </c>
      <c r="F626" s="45"/>
    </row>
    <row r="627" spans="1:6" x14ac:dyDescent="0.25">
      <c r="A627" s="59" t="s">
        <v>976</v>
      </c>
      <c r="B627" s="23">
        <f t="shared" si="174"/>
        <v>806.06</v>
      </c>
      <c r="C627" s="23">
        <v>808.05</v>
      </c>
      <c r="D627" s="86">
        <f t="shared" si="188"/>
        <v>1.9900000000000091</v>
      </c>
      <c r="E627" s="42" t="s">
        <v>84</v>
      </c>
      <c r="F627" s="45"/>
    </row>
    <row r="628" spans="1:6" x14ac:dyDescent="0.25">
      <c r="A628" s="59" t="s">
        <v>977</v>
      </c>
      <c r="B628" s="23">
        <f t="shared" si="174"/>
        <v>808.05</v>
      </c>
      <c r="C628" s="23">
        <v>809.3</v>
      </c>
      <c r="D628" s="86">
        <f t="shared" si="188"/>
        <v>1.25</v>
      </c>
      <c r="E628" s="42" t="s">
        <v>84</v>
      </c>
      <c r="F628" s="45"/>
    </row>
    <row r="629" spans="1:6" x14ac:dyDescent="0.25">
      <c r="A629" s="59" t="s">
        <v>978</v>
      </c>
      <c r="B629" s="23">
        <f t="shared" si="174"/>
        <v>809.3</v>
      </c>
      <c r="C629" s="23">
        <v>810.77</v>
      </c>
      <c r="D629" s="86">
        <f t="shared" si="188"/>
        <v>1.4700000000000273</v>
      </c>
      <c r="E629" s="42" t="s">
        <v>84</v>
      </c>
      <c r="F629" s="45"/>
    </row>
    <row r="630" spans="1:6" x14ac:dyDescent="0.25">
      <c r="A630" s="59" t="s">
        <v>979</v>
      </c>
      <c r="B630" s="23">
        <f t="shared" si="174"/>
        <v>810.77</v>
      </c>
      <c r="C630" s="23">
        <v>812.75</v>
      </c>
      <c r="D630" s="86">
        <f t="shared" si="188"/>
        <v>1.9800000000000182</v>
      </c>
      <c r="E630" s="42" t="s">
        <v>84</v>
      </c>
      <c r="F630" s="45"/>
    </row>
    <row r="631" spans="1:6" x14ac:dyDescent="0.25">
      <c r="A631" s="59" t="s">
        <v>980</v>
      </c>
      <c r="B631" s="23">
        <f t="shared" si="174"/>
        <v>812.75</v>
      </c>
      <c r="C631" s="23">
        <v>814.75</v>
      </c>
      <c r="D631" s="86">
        <f t="shared" si="188"/>
        <v>2</v>
      </c>
      <c r="E631" s="42" t="s">
        <v>84</v>
      </c>
      <c r="F631" s="45"/>
    </row>
    <row r="632" spans="1:6" x14ac:dyDescent="0.25">
      <c r="A632" s="59" t="s">
        <v>981</v>
      </c>
      <c r="B632" s="23"/>
      <c r="D632" s="86"/>
      <c r="E632" s="42" t="s">
        <v>88</v>
      </c>
      <c r="F632" s="45"/>
    </row>
    <row r="633" spans="1:6" x14ac:dyDescent="0.25">
      <c r="A633" s="59" t="s">
        <v>982</v>
      </c>
      <c r="B633" s="23">
        <f t="shared" ref="B633" si="190">C631</f>
        <v>814.75</v>
      </c>
      <c r="C633" s="23">
        <v>816.75</v>
      </c>
      <c r="D633" s="86">
        <f t="shared" ref="D633:D641" si="191">C633-B633</f>
        <v>2</v>
      </c>
      <c r="E633" s="42" t="s">
        <v>84</v>
      </c>
      <c r="F633" s="45"/>
    </row>
    <row r="634" spans="1:6" x14ac:dyDescent="0.25">
      <c r="A634" s="59" t="s">
        <v>983</v>
      </c>
      <c r="B634" s="23">
        <f t="shared" ref="B634" si="192">C633</f>
        <v>816.75</v>
      </c>
      <c r="C634" s="23">
        <v>818.82</v>
      </c>
      <c r="D634" s="86">
        <f t="shared" si="191"/>
        <v>2.07000000000005</v>
      </c>
      <c r="E634" s="42" t="s">
        <v>84</v>
      </c>
      <c r="F634" s="45"/>
    </row>
    <row r="635" spans="1:6" x14ac:dyDescent="0.25">
      <c r="A635" s="59" t="s">
        <v>984</v>
      </c>
      <c r="B635" s="23">
        <f t="shared" si="174"/>
        <v>818.82</v>
      </c>
      <c r="C635" s="23">
        <v>820.78</v>
      </c>
      <c r="D635" s="86">
        <f t="shared" si="191"/>
        <v>1.9599999999999227</v>
      </c>
      <c r="E635" s="42" t="s">
        <v>84</v>
      </c>
      <c r="F635" s="45"/>
    </row>
    <row r="636" spans="1:6" x14ac:dyDescent="0.25">
      <c r="A636" s="59" t="s">
        <v>985</v>
      </c>
      <c r="B636" s="23">
        <f t="shared" si="174"/>
        <v>820.78</v>
      </c>
      <c r="C636" s="23">
        <v>822.75</v>
      </c>
      <c r="D636" s="86">
        <f t="shared" si="191"/>
        <v>1.9700000000000273</v>
      </c>
      <c r="E636" s="42" t="s">
        <v>84</v>
      </c>
      <c r="F636" s="45" t="s">
        <v>136</v>
      </c>
    </row>
    <row r="637" spans="1:6" x14ac:dyDescent="0.25">
      <c r="A637" s="59" t="s">
        <v>986</v>
      </c>
      <c r="B637" s="23">
        <f t="shared" si="174"/>
        <v>822.75</v>
      </c>
      <c r="C637" s="23">
        <v>824.77</v>
      </c>
      <c r="D637" s="86">
        <f t="shared" si="191"/>
        <v>2.0199999999999818</v>
      </c>
      <c r="E637" s="42" t="s">
        <v>84</v>
      </c>
      <c r="F637" s="45"/>
    </row>
    <row r="638" spans="1:6" x14ac:dyDescent="0.25">
      <c r="A638" s="59" t="s">
        <v>987</v>
      </c>
      <c r="B638" s="23">
        <f t="shared" si="174"/>
        <v>824.77</v>
      </c>
      <c r="C638" s="23">
        <v>826.75</v>
      </c>
      <c r="D638" s="86">
        <f t="shared" si="191"/>
        <v>1.9800000000000182</v>
      </c>
      <c r="E638" s="42" t="s">
        <v>84</v>
      </c>
      <c r="F638" s="45"/>
    </row>
    <row r="639" spans="1:6" x14ac:dyDescent="0.25">
      <c r="A639" s="59" t="s">
        <v>988</v>
      </c>
      <c r="B639" s="23">
        <f t="shared" si="174"/>
        <v>826.75</v>
      </c>
      <c r="C639" s="23">
        <v>828.75</v>
      </c>
      <c r="D639" s="86">
        <f t="shared" si="191"/>
        <v>2</v>
      </c>
      <c r="E639" s="42" t="s">
        <v>84</v>
      </c>
      <c r="F639" s="45"/>
    </row>
    <row r="640" spans="1:6" x14ac:dyDescent="0.25">
      <c r="A640" s="59" t="s">
        <v>989</v>
      </c>
      <c r="B640" s="23">
        <f t="shared" si="174"/>
        <v>828.75</v>
      </c>
      <c r="C640" s="23">
        <v>830.75</v>
      </c>
      <c r="D640" s="86">
        <f t="shared" si="191"/>
        <v>2</v>
      </c>
      <c r="E640" s="42" t="s">
        <v>84</v>
      </c>
      <c r="F640" s="45"/>
    </row>
    <row r="641" spans="1:6" x14ac:dyDescent="0.25">
      <c r="A641" s="59" t="s">
        <v>990</v>
      </c>
      <c r="B641" s="23">
        <f t="shared" si="174"/>
        <v>830.75</v>
      </c>
      <c r="C641" s="23">
        <v>832.6</v>
      </c>
      <c r="D641" s="86">
        <f t="shared" si="191"/>
        <v>1.8500000000000227</v>
      </c>
      <c r="E641" s="42" t="s">
        <v>84</v>
      </c>
      <c r="F641" s="45"/>
    </row>
    <row r="642" spans="1:6" x14ac:dyDescent="0.25">
      <c r="A642" s="59" t="s">
        <v>991</v>
      </c>
      <c r="B642" s="23"/>
      <c r="D642" s="86"/>
      <c r="E642" s="42" t="s">
        <v>86</v>
      </c>
      <c r="F642" s="45"/>
    </row>
    <row r="643" spans="1:6" x14ac:dyDescent="0.25">
      <c r="A643" s="59" t="s">
        <v>992</v>
      </c>
      <c r="B643" s="23">
        <f t="shared" ref="B643" si="193">C641</f>
        <v>832.6</v>
      </c>
      <c r="C643" s="23">
        <v>833.9</v>
      </c>
      <c r="D643" s="86">
        <f t="shared" ref="D643:D651" si="194">C643-B643</f>
        <v>1.2999999999999545</v>
      </c>
      <c r="E643" s="42" t="s">
        <v>84</v>
      </c>
      <c r="F643" s="45"/>
    </row>
    <row r="644" spans="1:6" x14ac:dyDescent="0.25">
      <c r="A644" s="59" t="s">
        <v>993</v>
      </c>
      <c r="B644" s="23">
        <f t="shared" ref="B644:B658" si="195">C643</f>
        <v>833.9</v>
      </c>
      <c r="C644" s="23">
        <v>835.2</v>
      </c>
      <c r="D644" s="86">
        <f t="shared" si="194"/>
        <v>1.3000000000000682</v>
      </c>
      <c r="E644" s="42" t="s">
        <v>84</v>
      </c>
      <c r="F644" s="45"/>
    </row>
    <row r="645" spans="1:6" x14ac:dyDescent="0.25">
      <c r="A645" s="59" t="s">
        <v>994</v>
      </c>
      <c r="B645" s="23">
        <f t="shared" si="195"/>
        <v>835.2</v>
      </c>
      <c r="C645" s="23">
        <v>837.2</v>
      </c>
      <c r="D645" s="86">
        <f t="shared" si="194"/>
        <v>2</v>
      </c>
      <c r="E645" s="42" t="s">
        <v>84</v>
      </c>
      <c r="F645" s="45"/>
    </row>
    <row r="646" spans="1:6" x14ac:dyDescent="0.25">
      <c r="A646" s="59" t="s">
        <v>995</v>
      </c>
      <c r="B646" s="23">
        <f t="shared" si="195"/>
        <v>837.2</v>
      </c>
      <c r="C646" s="23">
        <v>839.2</v>
      </c>
      <c r="D646" s="86">
        <f t="shared" si="194"/>
        <v>2</v>
      </c>
      <c r="E646" s="42" t="s">
        <v>84</v>
      </c>
      <c r="F646" s="45"/>
    </row>
    <row r="647" spans="1:6" x14ac:dyDescent="0.25">
      <c r="A647" s="59" t="s">
        <v>996</v>
      </c>
      <c r="B647" s="23">
        <f t="shared" si="195"/>
        <v>839.2</v>
      </c>
      <c r="C647" s="23">
        <v>841.23</v>
      </c>
      <c r="D647" s="86">
        <f t="shared" si="194"/>
        <v>2.0299999999999727</v>
      </c>
      <c r="E647" s="42" t="s">
        <v>84</v>
      </c>
      <c r="F647" s="45"/>
    </row>
    <row r="648" spans="1:6" x14ac:dyDescent="0.25">
      <c r="A648" s="59" t="s">
        <v>997</v>
      </c>
      <c r="B648" s="23">
        <f t="shared" si="195"/>
        <v>841.23</v>
      </c>
      <c r="C648" s="23">
        <v>843.2</v>
      </c>
      <c r="D648" s="86">
        <f t="shared" si="194"/>
        <v>1.9700000000000273</v>
      </c>
      <c r="E648" s="42" t="s">
        <v>84</v>
      </c>
      <c r="F648" s="45"/>
    </row>
    <row r="649" spans="1:6" x14ac:dyDescent="0.25">
      <c r="A649" s="59" t="s">
        <v>998</v>
      </c>
      <c r="B649" s="23">
        <f t="shared" si="195"/>
        <v>843.2</v>
      </c>
      <c r="C649" s="23">
        <v>844.45</v>
      </c>
      <c r="D649" s="86">
        <f t="shared" si="194"/>
        <v>1.25</v>
      </c>
      <c r="E649" s="42" t="s">
        <v>84</v>
      </c>
      <c r="F649" s="45"/>
    </row>
    <row r="650" spans="1:6" x14ac:dyDescent="0.25">
      <c r="A650" s="59" t="s">
        <v>999</v>
      </c>
      <c r="B650" s="23">
        <f t="shared" si="195"/>
        <v>844.45</v>
      </c>
      <c r="C650" s="23">
        <v>846.45</v>
      </c>
      <c r="D650" s="86">
        <f t="shared" si="194"/>
        <v>2</v>
      </c>
      <c r="E650" s="42" t="s">
        <v>84</v>
      </c>
      <c r="F650" s="45" t="s">
        <v>1136</v>
      </c>
    </row>
    <row r="651" spans="1:6" x14ac:dyDescent="0.25">
      <c r="A651" s="59" t="s">
        <v>1000</v>
      </c>
      <c r="B651" s="23">
        <f t="shared" si="195"/>
        <v>846.45</v>
      </c>
      <c r="C651" s="23">
        <v>847.9</v>
      </c>
      <c r="D651" s="86">
        <f t="shared" si="194"/>
        <v>1.4499999999999318</v>
      </c>
      <c r="E651" s="42" t="s">
        <v>84</v>
      </c>
      <c r="F651" s="45"/>
    </row>
    <row r="652" spans="1:6" x14ac:dyDescent="0.25">
      <c r="A652" s="59" t="s">
        <v>1001</v>
      </c>
      <c r="B652" s="23"/>
      <c r="D652" s="86"/>
      <c r="E652" s="42" t="s">
        <v>90</v>
      </c>
      <c r="F652" s="45"/>
    </row>
    <row r="653" spans="1:6" x14ac:dyDescent="0.25">
      <c r="A653" s="59" t="s">
        <v>1002</v>
      </c>
      <c r="B653" s="23">
        <f t="shared" ref="B653" si="196">C651</f>
        <v>847.9</v>
      </c>
      <c r="C653" s="23">
        <v>849.37</v>
      </c>
      <c r="D653" s="86">
        <f t="shared" ref="D653:D658" si="197">C653-B653</f>
        <v>1.4700000000000273</v>
      </c>
      <c r="E653" s="42" t="s">
        <v>84</v>
      </c>
      <c r="F653" s="45"/>
    </row>
    <row r="654" spans="1:6" x14ac:dyDescent="0.25">
      <c r="A654" s="59" t="s">
        <v>1003</v>
      </c>
      <c r="B654" s="23">
        <f t="shared" ref="B654" si="198">C653</f>
        <v>849.37</v>
      </c>
      <c r="C654" s="23">
        <v>851.4</v>
      </c>
      <c r="D654" s="86">
        <f t="shared" si="197"/>
        <v>2.0299999999999727</v>
      </c>
      <c r="E654" s="42" t="s">
        <v>84</v>
      </c>
      <c r="F654" s="45"/>
    </row>
    <row r="655" spans="1:6" x14ac:dyDescent="0.25">
      <c r="A655" s="59" t="s">
        <v>1004</v>
      </c>
      <c r="B655" s="23">
        <f t="shared" si="195"/>
        <v>851.4</v>
      </c>
      <c r="C655" s="23">
        <v>853.44</v>
      </c>
      <c r="D655" s="86">
        <f t="shared" si="197"/>
        <v>2.0400000000000773</v>
      </c>
      <c r="E655" s="42" t="s">
        <v>84</v>
      </c>
      <c r="F655" s="45"/>
    </row>
    <row r="656" spans="1:6" x14ac:dyDescent="0.25">
      <c r="A656" s="59" t="s">
        <v>1005</v>
      </c>
      <c r="B656" s="23">
        <f t="shared" si="195"/>
        <v>853.44</v>
      </c>
      <c r="C656" s="23">
        <v>855.45</v>
      </c>
      <c r="D656" s="86">
        <f t="shared" si="197"/>
        <v>2.0099999999999909</v>
      </c>
      <c r="E656" s="42" t="s">
        <v>84</v>
      </c>
      <c r="F656" s="45"/>
    </row>
    <row r="657" spans="1:6" x14ac:dyDescent="0.25">
      <c r="A657" s="59" t="s">
        <v>1006</v>
      </c>
      <c r="B657" s="23">
        <f t="shared" si="195"/>
        <v>855.45</v>
      </c>
      <c r="C657" s="23">
        <v>857.51</v>
      </c>
      <c r="D657" s="86">
        <f t="shared" si="197"/>
        <v>2.0599999999999454</v>
      </c>
      <c r="E657" s="42" t="s">
        <v>84</v>
      </c>
      <c r="F657" s="45"/>
    </row>
    <row r="658" spans="1:6" x14ac:dyDescent="0.25">
      <c r="A658" s="59" t="s">
        <v>1007</v>
      </c>
      <c r="B658" s="23">
        <f t="shared" si="195"/>
        <v>857.51</v>
      </c>
      <c r="C658" s="23">
        <v>859.54</v>
      </c>
      <c r="D658" s="86">
        <f t="shared" si="197"/>
        <v>2.0299999999999727</v>
      </c>
      <c r="E658" s="42" t="s">
        <v>84</v>
      </c>
      <c r="F658" s="45" t="s">
        <v>135</v>
      </c>
    </row>
  </sheetData>
  <mergeCells count="1">
    <mergeCell ref="A1:F1"/>
  </mergeCells>
  <phoneticPr fontId="16" type="noConversion"/>
  <conditionalFormatting sqref="D3:D198">
    <cfRule type="cellIs" dxfId="0" priority="1" operator="greaterThanOrEqual">
      <formula>1.71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 Menus'!$B$2:$B$6</xm:f>
          </x14:formula1>
          <xm:sqref>E3:E658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00"/>
  <sheetViews>
    <sheetView zoomScale="80" zoomScaleNormal="80" workbookViewId="0">
      <pane ySplit="4" topLeftCell="A5" activePane="bottomLeft" state="frozen"/>
      <selection pane="bottomLeft" activeCell="X29" sqref="X29"/>
    </sheetView>
  </sheetViews>
  <sheetFormatPr defaultColWidth="10.6640625" defaultRowHeight="13.2" x14ac:dyDescent="0.25"/>
  <cols>
    <col min="1" max="1" width="12.88671875" style="115" customWidth="1"/>
    <col min="2" max="2" width="11.44140625" style="116" customWidth="1"/>
    <col min="3" max="3" width="10.6640625" style="64" customWidth="1"/>
    <col min="4" max="4" width="21.44140625" style="63" bestFit="1" customWidth="1"/>
    <col min="5" max="5" width="13.33203125" style="63" hidden="1" customWidth="1"/>
    <col min="6" max="6" width="11.109375" style="63" hidden="1" customWidth="1"/>
    <col min="7" max="7" width="6.109375" style="63" customWidth="1"/>
    <col min="8" max="8" width="5.88671875" style="121" bestFit="1" customWidth="1"/>
    <col min="9" max="9" width="9.109375" style="63" hidden="1" customWidth="1"/>
    <col min="10" max="10" width="28.88671875" style="63" hidden="1" customWidth="1"/>
    <col min="11" max="11" width="7.6640625" style="63" customWidth="1"/>
    <col min="12" max="13" width="7.109375" style="121" customWidth="1"/>
    <col min="14" max="14" width="7" style="63" customWidth="1"/>
    <col min="15" max="15" width="14.6640625" style="121" customWidth="1"/>
    <col min="16" max="16" width="14.44140625" style="63" customWidth="1"/>
    <col min="17" max="17" width="13" style="63" customWidth="1"/>
    <col min="18" max="22" width="5.6640625" style="64" customWidth="1"/>
    <col min="23" max="23" width="11.44140625" style="64" bestFit="1" customWidth="1"/>
    <col min="24" max="25" width="5.6640625" style="64" customWidth="1"/>
    <col min="26" max="26" width="76.6640625" style="118" customWidth="1"/>
    <col min="27" max="28" width="13.6640625" style="63" hidden="1" customWidth="1"/>
    <col min="29" max="16384" width="10.6640625" style="63"/>
  </cols>
  <sheetData>
    <row r="1" spans="1:28" s="61" customFormat="1" ht="15.6" x14ac:dyDescent="0.25">
      <c r="A1" s="206" t="s">
        <v>80</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row>
    <row r="2" spans="1:28" x14ac:dyDescent="0.25">
      <c r="A2" s="213" t="s">
        <v>81</v>
      </c>
      <c r="B2" s="216" t="s">
        <v>71</v>
      </c>
      <c r="C2" s="69" t="s">
        <v>72</v>
      </c>
      <c r="D2" s="219" t="s">
        <v>73</v>
      </c>
      <c r="E2" s="208" t="s">
        <v>157</v>
      </c>
      <c r="F2" s="209"/>
      <c r="G2" s="209"/>
      <c r="H2" s="209"/>
      <c r="I2" s="209"/>
      <c r="J2" s="209"/>
      <c r="K2" s="209"/>
      <c r="L2" s="209"/>
      <c r="M2" s="209"/>
      <c r="N2" s="209"/>
      <c r="O2" s="209"/>
      <c r="P2" s="209"/>
      <c r="Q2" s="210"/>
      <c r="R2" s="208" t="s">
        <v>79</v>
      </c>
      <c r="S2" s="209"/>
      <c r="T2" s="209"/>
      <c r="U2" s="209"/>
      <c r="V2" s="209"/>
      <c r="W2" s="209"/>
      <c r="X2" s="209"/>
      <c r="Y2" s="210"/>
      <c r="Z2" s="219" t="s">
        <v>37</v>
      </c>
      <c r="AA2" s="211" t="s">
        <v>158</v>
      </c>
      <c r="AB2" s="212"/>
    </row>
    <row r="3" spans="1:28" s="62" customFormat="1" ht="26.4" x14ac:dyDescent="0.25">
      <c r="A3" s="214"/>
      <c r="B3" s="217"/>
      <c r="C3" s="202" t="s">
        <v>74</v>
      </c>
      <c r="D3" s="220"/>
      <c r="E3" s="67" t="s">
        <v>76</v>
      </c>
      <c r="F3" s="62" t="s">
        <v>75</v>
      </c>
      <c r="G3" s="87" t="s">
        <v>0</v>
      </c>
      <c r="H3" s="105" t="s">
        <v>1</v>
      </c>
      <c r="I3" s="87" t="s">
        <v>126</v>
      </c>
      <c r="J3" s="87" t="s">
        <v>115</v>
      </c>
      <c r="K3" s="87" t="s">
        <v>3</v>
      </c>
      <c r="L3" s="105" t="s">
        <v>7</v>
      </c>
      <c r="M3" s="105" t="s">
        <v>8</v>
      </c>
      <c r="N3" s="87" t="s">
        <v>117</v>
      </c>
      <c r="O3" s="107" t="s">
        <v>116</v>
      </c>
      <c r="P3" s="88" t="s">
        <v>131</v>
      </c>
      <c r="Q3" s="87" t="s">
        <v>9</v>
      </c>
      <c r="R3" s="228" t="s">
        <v>60</v>
      </c>
      <c r="S3" s="204" t="s">
        <v>61</v>
      </c>
      <c r="T3" s="204" t="s">
        <v>62</v>
      </c>
      <c r="U3" s="204" t="s">
        <v>63</v>
      </c>
      <c r="V3" s="204" t="s">
        <v>64</v>
      </c>
      <c r="W3" s="222" t="s">
        <v>65</v>
      </c>
      <c r="X3" s="224" t="s">
        <v>66</v>
      </c>
      <c r="Y3" s="226" t="s">
        <v>67</v>
      </c>
      <c r="Z3" s="220"/>
      <c r="AA3" s="67" t="s">
        <v>5</v>
      </c>
      <c r="AB3" s="62" t="s">
        <v>6</v>
      </c>
    </row>
    <row r="4" spans="1:28" s="62" customFormat="1" ht="13.8" thickBot="1" x14ac:dyDescent="0.3">
      <c r="A4" s="215"/>
      <c r="B4" s="218"/>
      <c r="C4" s="203"/>
      <c r="D4" s="221"/>
      <c r="E4" s="70" t="s">
        <v>2</v>
      </c>
      <c r="F4" s="71" t="s">
        <v>2</v>
      </c>
      <c r="G4" s="71" t="s">
        <v>2</v>
      </c>
      <c r="H4" s="106" t="s">
        <v>2</v>
      </c>
      <c r="I4" s="71" t="s">
        <v>2</v>
      </c>
      <c r="J4" s="71" t="s">
        <v>2</v>
      </c>
      <c r="K4" s="71" t="s">
        <v>2</v>
      </c>
      <c r="L4" s="106" t="s">
        <v>77</v>
      </c>
      <c r="M4" s="106" t="s">
        <v>2</v>
      </c>
      <c r="N4" s="71" t="s">
        <v>78</v>
      </c>
      <c r="O4" s="106" t="s">
        <v>2</v>
      </c>
      <c r="P4" s="71" t="s">
        <v>10</v>
      </c>
      <c r="Q4" s="72"/>
      <c r="R4" s="229"/>
      <c r="S4" s="205"/>
      <c r="T4" s="205"/>
      <c r="U4" s="205"/>
      <c r="V4" s="205"/>
      <c r="W4" s="223"/>
      <c r="X4" s="225"/>
      <c r="Y4" s="227"/>
      <c r="Z4" s="221"/>
      <c r="AA4" s="67" t="s">
        <v>2</v>
      </c>
      <c r="AB4" s="62" t="s">
        <v>2</v>
      </c>
    </row>
    <row r="5" spans="1:28" x14ac:dyDescent="0.25">
      <c r="A5" s="120">
        <v>28</v>
      </c>
      <c r="B5" s="126"/>
      <c r="C5" s="122"/>
      <c r="D5" s="122" t="s">
        <v>83</v>
      </c>
      <c r="E5" s="64">
        <f>Hole_ID!$D$2</f>
        <v>3.28</v>
      </c>
      <c r="F5" s="64">
        <f>Hole_ID!$D$3</f>
        <v>-70.900000000000006</v>
      </c>
      <c r="G5" s="64">
        <v>47</v>
      </c>
      <c r="H5" s="117"/>
      <c r="I5" s="64">
        <f t="shared" ref="I5:I68" si="0">MOD(H5+180,360)</f>
        <v>180</v>
      </c>
      <c r="J5" s="64">
        <f t="shared" ref="J5:J36" si="1">90-G5</f>
        <v>43</v>
      </c>
      <c r="K5" s="64"/>
      <c r="L5" s="117"/>
      <c r="M5" s="117"/>
      <c r="N5" s="64"/>
      <c r="O5" s="117"/>
      <c r="P5" s="64"/>
      <c r="Q5" s="123"/>
      <c r="Y5" s="123"/>
      <c r="Z5" s="124"/>
      <c r="AA5" s="119" t="e">
        <f>IF(#REF!&gt;0,MOD(#REF!+180,360),#REF!)</f>
        <v>#REF!</v>
      </c>
      <c r="AB5" s="119" t="e">
        <f>IF(#REF!&gt;0,-1*#REF!,#REF!)</f>
        <v>#REF!</v>
      </c>
    </row>
    <row r="6" spans="1:28" x14ac:dyDescent="0.25">
      <c r="A6" s="120">
        <v>29.02</v>
      </c>
      <c r="B6" s="127">
        <v>0.01</v>
      </c>
      <c r="C6" s="65"/>
      <c r="D6" s="65" t="s">
        <v>85</v>
      </c>
      <c r="E6" s="64">
        <f>Hole_ID!$D$2</f>
        <v>3.28</v>
      </c>
      <c r="F6" s="64">
        <f>Hole_ID!$D$3</f>
        <v>-70.900000000000006</v>
      </c>
      <c r="G6" s="64">
        <v>61</v>
      </c>
      <c r="H6" s="117"/>
      <c r="I6" s="64">
        <f t="shared" si="0"/>
        <v>180</v>
      </c>
      <c r="J6" s="64">
        <f t="shared" si="1"/>
        <v>29</v>
      </c>
      <c r="K6" s="64"/>
      <c r="L6" s="117"/>
      <c r="M6" s="117"/>
      <c r="N6" s="64"/>
      <c r="O6" s="117"/>
      <c r="P6" s="64"/>
      <c r="Q6" s="114"/>
      <c r="S6" s="64" t="s">
        <v>192</v>
      </c>
      <c r="T6" s="64" t="s">
        <v>192</v>
      </c>
      <c r="W6" s="64" t="s">
        <v>192</v>
      </c>
      <c r="Y6" s="114"/>
      <c r="Z6" s="125"/>
      <c r="AA6" s="119" t="e">
        <f>IF(#REF!&gt;0,MOD(#REF!+180,360),#REF!)</f>
        <v>#REF!</v>
      </c>
      <c r="AB6" s="119" t="e">
        <f>IF(#REF!&gt;0,-1*#REF!,#REF!)</f>
        <v>#REF!</v>
      </c>
    </row>
    <row r="7" spans="1:28" x14ac:dyDescent="0.25">
      <c r="A7" s="120">
        <v>34.1</v>
      </c>
      <c r="B7" s="127">
        <v>0.1</v>
      </c>
      <c r="C7" s="65"/>
      <c r="D7" s="65" t="s">
        <v>89</v>
      </c>
      <c r="E7" s="64">
        <f>Hole_ID!$D$2</f>
        <v>3.28</v>
      </c>
      <c r="F7" s="64">
        <f>Hole_ID!$D$3</f>
        <v>-70.900000000000006</v>
      </c>
      <c r="G7" s="64"/>
      <c r="H7" s="117"/>
      <c r="I7" s="64">
        <f t="shared" si="0"/>
        <v>180</v>
      </c>
      <c r="J7" s="64">
        <f t="shared" si="1"/>
        <v>90</v>
      </c>
      <c r="K7" s="64"/>
      <c r="L7" s="117"/>
      <c r="M7" s="117"/>
      <c r="N7" s="64"/>
      <c r="O7" s="117"/>
      <c r="P7" s="64"/>
      <c r="Q7" s="114"/>
      <c r="Y7" s="114"/>
      <c r="Z7" s="125"/>
      <c r="AA7" s="119" t="e">
        <f>IF(#REF!&gt;0,MOD(#REF!+180,360),#REF!)</f>
        <v>#REF!</v>
      </c>
      <c r="AB7" s="119" t="e">
        <f>IF(#REF!&gt;0,-1*#REF!,#REF!)</f>
        <v>#REF!</v>
      </c>
    </row>
    <row r="8" spans="1:28" x14ac:dyDescent="0.25">
      <c r="A8" s="120">
        <v>35.4</v>
      </c>
      <c r="B8" s="127">
        <v>0.5</v>
      </c>
      <c r="C8" s="65"/>
      <c r="D8" s="65" t="s">
        <v>91</v>
      </c>
      <c r="E8" s="64">
        <f>Hole_ID!$D$2</f>
        <v>3.28</v>
      </c>
      <c r="F8" s="64">
        <f>Hole_ID!$D$3</f>
        <v>-70.900000000000006</v>
      </c>
      <c r="G8" s="64"/>
      <c r="H8" s="117"/>
      <c r="I8" s="64">
        <f t="shared" si="0"/>
        <v>180</v>
      </c>
      <c r="J8" s="64">
        <f t="shared" si="1"/>
        <v>90</v>
      </c>
      <c r="K8" s="64"/>
      <c r="L8" s="117"/>
      <c r="M8" s="117"/>
      <c r="N8" s="64"/>
      <c r="O8" s="117"/>
      <c r="P8" s="64"/>
      <c r="Q8" s="114"/>
      <c r="Y8" s="114"/>
      <c r="Z8" s="125" t="s">
        <v>193</v>
      </c>
      <c r="AA8" s="119" t="e">
        <f>IF(#REF!&gt;0,MOD(#REF!+180,360),#REF!)</f>
        <v>#REF!</v>
      </c>
      <c r="AB8" s="119" t="e">
        <f>IF(#REF!&gt;0,-1*#REF!,#REF!)</f>
        <v>#REF!</v>
      </c>
    </row>
    <row r="9" spans="1:28" x14ac:dyDescent="0.25">
      <c r="A9" s="120">
        <v>36.25</v>
      </c>
      <c r="B9" s="127"/>
      <c r="C9" s="65"/>
      <c r="D9" s="65" t="s">
        <v>83</v>
      </c>
      <c r="E9" s="64">
        <f>Hole_ID!$D$2</f>
        <v>3.28</v>
      </c>
      <c r="F9" s="64">
        <f>Hole_ID!$D$3</f>
        <v>-70.900000000000006</v>
      </c>
      <c r="G9" s="64">
        <v>46</v>
      </c>
      <c r="H9" s="117"/>
      <c r="I9" s="64">
        <f t="shared" si="0"/>
        <v>180</v>
      </c>
      <c r="J9" s="64">
        <f t="shared" si="1"/>
        <v>44</v>
      </c>
      <c r="K9" s="64"/>
      <c r="L9" s="117"/>
      <c r="M9" s="117"/>
      <c r="N9" s="64"/>
      <c r="O9" s="117"/>
      <c r="P9" s="64"/>
      <c r="Q9" s="114"/>
      <c r="Y9" s="114"/>
      <c r="Z9" s="125"/>
      <c r="AA9" s="119" t="e">
        <f>IF(#REF!&gt;0,MOD(#REF!+180,360),#REF!)</f>
        <v>#REF!</v>
      </c>
      <c r="AB9" s="119" t="e">
        <f>IF(#REF!&gt;0,-1*#REF!,#REF!)</f>
        <v>#REF!</v>
      </c>
    </row>
    <row r="10" spans="1:28" x14ac:dyDescent="0.25">
      <c r="A10" s="120">
        <v>38</v>
      </c>
      <c r="B10" s="127"/>
      <c r="C10" s="65"/>
      <c r="D10" s="65" t="s">
        <v>83</v>
      </c>
      <c r="E10" s="64">
        <f>Hole_ID!$D$2</f>
        <v>3.28</v>
      </c>
      <c r="F10" s="64">
        <f>Hole_ID!$D$3</f>
        <v>-70.900000000000006</v>
      </c>
      <c r="G10" s="64">
        <v>4</v>
      </c>
      <c r="H10" s="117"/>
      <c r="I10" s="64">
        <f t="shared" si="0"/>
        <v>180</v>
      </c>
      <c r="J10" s="64">
        <f t="shared" si="1"/>
        <v>86</v>
      </c>
      <c r="K10" s="64"/>
      <c r="L10" s="117"/>
      <c r="M10" s="117"/>
      <c r="N10" s="64"/>
      <c r="O10" s="117"/>
      <c r="P10" s="64"/>
      <c r="Q10" s="114"/>
      <c r="Y10" s="114"/>
      <c r="Z10" s="125"/>
      <c r="AA10" s="119" t="e">
        <f>IF(#REF!&gt;0,MOD(#REF!+180,360),#REF!)</f>
        <v>#REF!</v>
      </c>
      <c r="AB10" s="119" t="e">
        <f>IF(#REF!&gt;0,-1*#REF!,#REF!)</f>
        <v>#REF!</v>
      </c>
    </row>
    <row r="11" spans="1:28" x14ac:dyDescent="0.25">
      <c r="A11" s="120">
        <v>38.5</v>
      </c>
      <c r="B11" s="127">
        <v>5.0000000000000001E-3</v>
      </c>
      <c r="C11" s="65"/>
      <c r="D11" s="65" t="s">
        <v>85</v>
      </c>
      <c r="E11" s="64">
        <f>Hole_ID!$D$2</f>
        <v>3.28</v>
      </c>
      <c r="F11" s="64">
        <f>Hole_ID!$D$3</f>
        <v>-70.900000000000006</v>
      </c>
      <c r="G11" s="64">
        <v>45</v>
      </c>
      <c r="H11" s="117"/>
      <c r="I11" s="64">
        <f t="shared" si="0"/>
        <v>180</v>
      </c>
      <c r="J11" s="64">
        <f t="shared" si="1"/>
        <v>45</v>
      </c>
      <c r="K11" s="64"/>
      <c r="L11" s="117"/>
      <c r="M11" s="117"/>
      <c r="N11" s="64"/>
      <c r="O11" s="117"/>
      <c r="P11" s="64"/>
      <c r="Q11" s="114"/>
      <c r="S11" s="64" t="s">
        <v>192</v>
      </c>
      <c r="T11" s="64" t="s">
        <v>192</v>
      </c>
      <c r="Y11" s="114"/>
      <c r="Z11" s="125"/>
      <c r="AA11" s="119" t="e">
        <f>IF(#REF!&gt;0,MOD(#REF!+180,360),#REF!)</f>
        <v>#REF!</v>
      </c>
      <c r="AB11" s="119" t="e">
        <f>IF(#REF!&gt;0,-1*#REF!,#REF!)</f>
        <v>#REF!</v>
      </c>
    </row>
    <row r="12" spans="1:28" x14ac:dyDescent="0.25">
      <c r="A12" s="120">
        <v>41.07</v>
      </c>
      <c r="B12" s="127">
        <v>0.01</v>
      </c>
      <c r="C12" s="65"/>
      <c r="D12" s="65" t="s">
        <v>89</v>
      </c>
      <c r="E12" s="64">
        <f>Hole_ID!$D$2</f>
        <v>3.28</v>
      </c>
      <c r="F12" s="64">
        <f>Hole_ID!$D$3</f>
        <v>-70.900000000000006</v>
      </c>
      <c r="G12" s="64"/>
      <c r="H12" s="117"/>
      <c r="I12" s="64">
        <f t="shared" si="0"/>
        <v>180</v>
      </c>
      <c r="J12" s="64">
        <f t="shared" si="1"/>
        <v>90</v>
      </c>
      <c r="K12" s="64"/>
      <c r="L12" s="117"/>
      <c r="M12" s="117"/>
      <c r="N12" s="64"/>
      <c r="O12" s="117"/>
      <c r="P12" s="64"/>
      <c r="Q12" s="114"/>
      <c r="Y12" s="114"/>
      <c r="Z12" s="125"/>
      <c r="AA12" s="119" t="e">
        <f>IF(#REF!&gt;0,MOD(#REF!+180,360),#REF!)</f>
        <v>#REF!</v>
      </c>
      <c r="AB12" s="119" t="e">
        <f>IF(#REF!&gt;0,-1*#REF!,#REF!)</f>
        <v>#REF!</v>
      </c>
    </row>
    <row r="13" spans="1:28" x14ac:dyDescent="0.25">
      <c r="A13" s="120">
        <v>47.25</v>
      </c>
      <c r="B13" s="127"/>
      <c r="C13" s="65"/>
      <c r="D13" s="65" t="s">
        <v>83</v>
      </c>
      <c r="E13" s="64">
        <f>Hole_ID!$D$2</f>
        <v>3.28</v>
      </c>
      <c r="F13" s="64">
        <f>Hole_ID!$D$3</f>
        <v>-70.900000000000006</v>
      </c>
      <c r="G13" s="64">
        <v>55</v>
      </c>
      <c r="H13" s="117"/>
      <c r="I13" s="64">
        <f t="shared" si="0"/>
        <v>180</v>
      </c>
      <c r="J13" s="64">
        <f t="shared" si="1"/>
        <v>35</v>
      </c>
      <c r="K13" s="64"/>
      <c r="L13" s="117"/>
      <c r="M13" s="117"/>
      <c r="N13" s="64"/>
      <c r="O13" s="117"/>
      <c r="P13" s="64"/>
      <c r="Q13" s="114"/>
      <c r="Y13" s="114"/>
      <c r="Z13" s="125"/>
      <c r="AA13" s="119" t="e">
        <f>IF(#REF!&gt;0,MOD(#REF!+180,360),#REF!)</f>
        <v>#REF!</v>
      </c>
      <c r="AB13" s="119" t="e">
        <f>IF(#REF!&gt;0,-1*#REF!,#REF!)</f>
        <v>#REF!</v>
      </c>
    </row>
    <row r="14" spans="1:28" x14ac:dyDescent="0.25">
      <c r="A14" s="120">
        <v>49.75</v>
      </c>
      <c r="B14" s="127"/>
      <c r="C14" s="65">
        <v>2</v>
      </c>
      <c r="D14" s="65" t="s">
        <v>83</v>
      </c>
      <c r="E14" s="64">
        <f>Hole_ID!$D$2</f>
        <v>3.28</v>
      </c>
      <c r="F14" s="64">
        <f>Hole_ID!$D$3</f>
        <v>-70.900000000000006</v>
      </c>
      <c r="G14" s="64">
        <v>50</v>
      </c>
      <c r="H14" s="117">
        <v>30</v>
      </c>
      <c r="I14" s="64">
        <f t="shared" si="0"/>
        <v>210</v>
      </c>
      <c r="J14" s="64">
        <f t="shared" si="1"/>
        <v>40</v>
      </c>
      <c r="K14" s="117"/>
      <c r="L14" s="117"/>
      <c r="M14" s="117"/>
      <c r="N14" s="64"/>
      <c r="O14" s="117"/>
      <c r="P14" s="64"/>
      <c r="Q14" s="114"/>
      <c r="Y14" s="114"/>
      <c r="Z14" s="125" t="s">
        <v>228</v>
      </c>
      <c r="AA14" s="119" t="e">
        <f>IF(#REF!&gt;0,MOD(#REF!+180,360),#REF!)</f>
        <v>#REF!</v>
      </c>
      <c r="AB14" s="119" t="e">
        <f>IF(#REF!&gt;0,-1*#REF!,#REF!)</f>
        <v>#REF!</v>
      </c>
    </row>
    <row r="15" spans="1:28" x14ac:dyDescent="0.25">
      <c r="A15" s="120">
        <v>49.86</v>
      </c>
      <c r="B15" s="127">
        <v>1.2E-2</v>
      </c>
      <c r="C15" s="65">
        <v>2</v>
      </c>
      <c r="D15" s="65" t="s">
        <v>85</v>
      </c>
      <c r="E15" s="64">
        <f>Hole_ID!$D$2</f>
        <v>3.28</v>
      </c>
      <c r="F15" s="64">
        <f>Hole_ID!$D$3</f>
        <v>-70.900000000000006</v>
      </c>
      <c r="G15" s="64">
        <v>54</v>
      </c>
      <c r="H15" s="117">
        <v>188</v>
      </c>
      <c r="I15" s="64">
        <f t="shared" si="0"/>
        <v>8</v>
      </c>
      <c r="J15" s="64">
        <f t="shared" si="1"/>
        <v>36</v>
      </c>
      <c r="K15" s="117"/>
      <c r="L15" s="117"/>
      <c r="M15" s="117"/>
      <c r="N15" s="64"/>
      <c r="O15" s="117"/>
      <c r="P15" s="64"/>
      <c r="Q15" s="114"/>
      <c r="Y15" s="114"/>
      <c r="Z15" s="125" t="s">
        <v>228</v>
      </c>
      <c r="AA15" s="119" t="e">
        <f>IF(#REF!&gt;0,MOD(#REF!+180,360),#REF!)</f>
        <v>#REF!</v>
      </c>
      <c r="AB15" s="119" t="e">
        <f>IF(#REF!&gt;0,-1*#REF!,#REF!)</f>
        <v>#REF!</v>
      </c>
    </row>
    <row r="16" spans="1:28" x14ac:dyDescent="0.25">
      <c r="A16" s="120">
        <v>50</v>
      </c>
      <c r="B16" s="127">
        <v>1E-3</v>
      </c>
      <c r="C16" s="65">
        <v>2</v>
      </c>
      <c r="D16" s="65" t="s">
        <v>100</v>
      </c>
      <c r="E16" s="64">
        <f>Hole_ID!$D$2</f>
        <v>3.28</v>
      </c>
      <c r="F16" s="64">
        <f>Hole_ID!$D$3</f>
        <v>-70.900000000000006</v>
      </c>
      <c r="G16" s="64">
        <v>31</v>
      </c>
      <c r="H16" s="117">
        <v>258</v>
      </c>
      <c r="I16" s="64">
        <f t="shared" si="0"/>
        <v>78</v>
      </c>
      <c r="J16" s="64">
        <f t="shared" si="1"/>
        <v>59</v>
      </c>
      <c r="K16" s="117"/>
      <c r="L16" s="117"/>
      <c r="M16" s="117"/>
      <c r="N16" s="64"/>
      <c r="O16" s="117"/>
      <c r="P16" s="64"/>
      <c r="Q16" s="114"/>
      <c r="Y16" s="114"/>
      <c r="Z16" s="125" t="s">
        <v>228</v>
      </c>
      <c r="AA16" s="119" t="e">
        <f>IF(#REF!&gt;0,MOD(#REF!+180,360),#REF!)</f>
        <v>#REF!</v>
      </c>
      <c r="AB16" s="119" t="e">
        <f>IF(#REF!&gt;0,-1*#REF!,#REF!)</f>
        <v>#REF!</v>
      </c>
    </row>
    <row r="17" spans="1:28" x14ac:dyDescent="0.25">
      <c r="A17" s="120">
        <v>50.35</v>
      </c>
      <c r="B17" s="127">
        <v>1E-3</v>
      </c>
      <c r="C17" s="65">
        <v>2</v>
      </c>
      <c r="D17" s="65" t="s">
        <v>85</v>
      </c>
      <c r="E17" s="64">
        <f>Hole_ID!$D$2</f>
        <v>3.28</v>
      </c>
      <c r="F17" s="64">
        <f>Hole_ID!$D$3</f>
        <v>-70.900000000000006</v>
      </c>
      <c r="G17" s="64">
        <v>68</v>
      </c>
      <c r="H17" s="117">
        <v>85</v>
      </c>
      <c r="I17" s="64">
        <f t="shared" si="0"/>
        <v>265</v>
      </c>
      <c r="J17" s="64">
        <f t="shared" si="1"/>
        <v>22</v>
      </c>
      <c r="K17" s="117"/>
      <c r="L17" s="117"/>
      <c r="M17" s="117"/>
      <c r="N17" s="64"/>
      <c r="O17" s="117"/>
      <c r="P17" s="64"/>
      <c r="Q17" s="114"/>
      <c r="R17" s="64" t="s">
        <v>192</v>
      </c>
      <c r="U17" s="64" t="s">
        <v>192</v>
      </c>
      <c r="Y17" s="114"/>
      <c r="Z17" s="125" t="s">
        <v>228</v>
      </c>
      <c r="AA17" s="119" t="e">
        <f>IF(#REF!&gt;0,MOD(#REF!+180,360),#REF!)</f>
        <v>#REF!</v>
      </c>
      <c r="AB17" s="119" t="e">
        <f>IF(#REF!&gt;0,-1*#REF!,#REF!)</f>
        <v>#REF!</v>
      </c>
    </row>
    <row r="18" spans="1:28" x14ac:dyDescent="0.25">
      <c r="A18" s="120">
        <v>50.98</v>
      </c>
      <c r="B18" s="127">
        <v>1E-3</v>
      </c>
      <c r="C18" s="65">
        <v>2</v>
      </c>
      <c r="D18" s="65" t="s">
        <v>85</v>
      </c>
      <c r="E18" s="64">
        <f>Hole_ID!$D$2</f>
        <v>3.28</v>
      </c>
      <c r="F18" s="64">
        <f>Hole_ID!$D$3</f>
        <v>-70.900000000000006</v>
      </c>
      <c r="G18" s="64">
        <v>75</v>
      </c>
      <c r="H18" s="117">
        <v>174</v>
      </c>
      <c r="I18" s="64">
        <f t="shared" si="0"/>
        <v>354</v>
      </c>
      <c r="J18" s="64">
        <f t="shared" si="1"/>
        <v>15</v>
      </c>
      <c r="K18" s="117"/>
      <c r="L18" s="117"/>
      <c r="M18" s="117"/>
      <c r="N18" s="64"/>
      <c r="O18" s="117"/>
      <c r="P18" s="64"/>
      <c r="Q18" s="114"/>
      <c r="W18" s="64" t="s">
        <v>192</v>
      </c>
      <c r="Y18" s="114"/>
      <c r="Z18" s="125" t="s">
        <v>228</v>
      </c>
      <c r="AA18" s="119" t="e">
        <f>IF(#REF!&gt;0,MOD(#REF!+180,360),#REF!)</f>
        <v>#REF!</v>
      </c>
      <c r="AB18" s="119" t="e">
        <f>IF(#REF!&gt;0,-1*#REF!,#REF!)</f>
        <v>#REF!</v>
      </c>
    </row>
    <row r="19" spans="1:28" x14ac:dyDescent="0.25">
      <c r="A19" s="120">
        <v>51.29</v>
      </c>
      <c r="B19" s="127">
        <v>1E-3</v>
      </c>
      <c r="C19" s="65">
        <v>2</v>
      </c>
      <c r="D19" s="65" t="s">
        <v>85</v>
      </c>
      <c r="E19" s="64">
        <f>Hole_ID!$D$2</f>
        <v>3.28</v>
      </c>
      <c r="F19" s="64">
        <f>Hole_ID!$D$3</f>
        <v>-70.900000000000006</v>
      </c>
      <c r="G19" s="64">
        <v>48</v>
      </c>
      <c r="H19" s="117">
        <v>185</v>
      </c>
      <c r="I19" s="64">
        <f t="shared" si="0"/>
        <v>5</v>
      </c>
      <c r="J19" s="64">
        <f t="shared" si="1"/>
        <v>42</v>
      </c>
      <c r="K19" s="117"/>
      <c r="L19" s="117"/>
      <c r="M19" s="117"/>
      <c r="N19" s="64"/>
      <c r="O19" s="117"/>
      <c r="P19" s="64"/>
      <c r="Q19" s="114"/>
      <c r="R19" s="64" t="s">
        <v>192</v>
      </c>
      <c r="U19" s="64" t="s">
        <v>192</v>
      </c>
      <c r="Y19" s="114"/>
      <c r="Z19" s="125" t="s">
        <v>228</v>
      </c>
      <c r="AA19" s="119" t="e">
        <f>IF(#REF!&gt;0,MOD(#REF!+180,360),#REF!)</f>
        <v>#REF!</v>
      </c>
      <c r="AB19" s="119" t="e">
        <f>IF(#REF!&gt;0,-1*#REF!,#REF!)</f>
        <v>#REF!</v>
      </c>
    </row>
    <row r="20" spans="1:28" x14ac:dyDescent="0.25">
      <c r="A20" s="120">
        <v>52</v>
      </c>
      <c r="B20" s="127"/>
      <c r="C20" s="65">
        <v>2</v>
      </c>
      <c r="D20" s="65" t="s">
        <v>83</v>
      </c>
      <c r="E20" s="64">
        <f>Hole_ID!$D$2</f>
        <v>3.28</v>
      </c>
      <c r="F20" s="64">
        <f>Hole_ID!$D$3</f>
        <v>-70.900000000000006</v>
      </c>
      <c r="G20" s="64">
        <v>47</v>
      </c>
      <c r="H20" s="117">
        <v>360</v>
      </c>
      <c r="I20" s="64">
        <f t="shared" si="0"/>
        <v>180</v>
      </c>
      <c r="J20" s="64">
        <f t="shared" si="1"/>
        <v>43</v>
      </c>
      <c r="K20" s="117"/>
      <c r="L20" s="117"/>
      <c r="M20" s="117"/>
      <c r="N20" s="64"/>
      <c r="O20" s="117"/>
      <c r="P20" s="64"/>
      <c r="Q20" s="114"/>
      <c r="Y20" s="114"/>
      <c r="Z20" s="125" t="s">
        <v>228</v>
      </c>
      <c r="AA20" s="119" t="e">
        <f>IF(#REF!&gt;0,MOD(#REF!+180,360),#REF!)</f>
        <v>#REF!</v>
      </c>
      <c r="AB20" s="119" t="e">
        <f>IF(#REF!&gt;0,-1*#REF!,#REF!)</f>
        <v>#REF!</v>
      </c>
    </row>
    <row r="21" spans="1:28" x14ac:dyDescent="0.25">
      <c r="A21" s="120">
        <v>53.6</v>
      </c>
      <c r="B21" s="127">
        <v>0.01</v>
      </c>
      <c r="C21" s="65">
        <v>2</v>
      </c>
      <c r="D21" s="65" t="s">
        <v>97</v>
      </c>
      <c r="E21" s="64">
        <f>Hole_ID!$D$2</f>
        <v>3.28</v>
      </c>
      <c r="F21" s="64">
        <f>Hole_ID!$D$3</f>
        <v>-70.900000000000006</v>
      </c>
      <c r="G21" s="64">
        <v>58</v>
      </c>
      <c r="H21" s="117">
        <v>151</v>
      </c>
      <c r="I21" s="64">
        <f t="shared" si="0"/>
        <v>331</v>
      </c>
      <c r="J21" s="64">
        <f t="shared" si="1"/>
        <v>32</v>
      </c>
      <c r="K21" s="64"/>
      <c r="L21" s="117"/>
      <c r="M21" s="117"/>
      <c r="N21" s="64"/>
      <c r="O21" s="117"/>
      <c r="P21" s="64"/>
      <c r="Q21" s="114"/>
      <c r="Y21" s="114"/>
      <c r="Z21" s="125" t="s">
        <v>194</v>
      </c>
      <c r="AA21" s="119" t="e">
        <f>IF(#REF!&gt;0,MOD(#REF!+180,360),#REF!)</f>
        <v>#REF!</v>
      </c>
      <c r="AB21" s="119" t="e">
        <f>IF(#REF!&gt;0,-1*#REF!,#REF!)</f>
        <v>#REF!</v>
      </c>
    </row>
    <row r="22" spans="1:28" x14ac:dyDescent="0.25">
      <c r="A22" s="120">
        <v>54.75</v>
      </c>
      <c r="B22" s="127"/>
      <c r="C22" s="65">
        <v>2</v>
      </c>
      <c r="D22" s="65" t="s">
        <v>83</v>
      </c>
      <c r="E22" s="64">
        <f>Hole_ID!$D$2</f>
        <v>3.28</v>
      </c>
      <c r="F22" s="64">
        <f>Hole_ID!$D$3</f>
        <v>-70.900000000000006</v>
      </c>
      <c r="G22" s="64">
        <v>20</v>
      </c>
      <c r="H22" s="117">
        <v>338</v>
      </c>
      <c r="I22" s="64">
        <f t="shared" si="0"/>
        <v>158</v>
      </c>
      <c r="J22" s="64">
        <f t="shared" si="1"/>
        <v>70</v>
      </c>
      <c r="K22" s="64"/>
      <c r="L22" s="117"/>
      <c r="M22" s="117"/>
      <c r="N22" s="64"/>
      <c r="O22" s="117"/>
      <c r="P22" s="64"/>
      <c r="Q22" s="114"/>
      <c r="Y22" s="114"/>
      <c r="Z22" s="125"/>
      <c r="AA22" s="119" t="e">
        <f>IF(#REF!&gt;0,MOD(#REF!+180,360),#REF!)</f>
        <v>#REF!</v>
      </c>
      <c r="AB22" s="119" t="e">
        <f>IF(#REF!&gt;0,-1*#REF!,#REF!)</f>
        <v>#REF!</v>
      </c>
    </row>
    <row r="23" spans="1:28" x14ac:dyDescent="0.25">
      <c r="A23" s="120">
        <v>54.9</v>
      </c>
      <c r="B23" s="127"/>
      <c r="C23" s="65">
        <v>2</v>
      </c>
      <c r="D23" s="65" t="s">
        <v>99</v>
      </c>
      <c r="E23" s="64">
        <f>Hole_ID!$D$2</f>
        <v>3.28</v>
      </c>
      <c r="F23" s="64">
        <f>Hole_ID!$D$3</f>
        <v>-70.900000000000006</v>
      </c>
      <c r="G23" s="64">
        <v>18</v>
      </c>
      <c r="H23" s="117">
        <v>113</v>
      </c>
      <c r="I23" s="64">
        <f t="shared" si="0"/>
        <v>293</v>
      </c>
      <c r="J23" s="64">
        <f t="shared" si="1"/>
        <v>72</v>
      </c>
      <c r="K23" s="64"/>
      <c r="L23" s="117"/>
      <c r="M23" s="117"/>
      <c r="N23" s="64"/>
      <c r="O23" s="117"/>
      <c r="P23" s="64"/>
      <c r="Q23" s="114"/>
      <c r="Y23" s="114"/>
      <c r="Z23" s="125"/>
      <c r="AA23" s="119" t="e">
        <f>IF(#REF!&gt;0,MOD(#REF!+180,360),#REF!)</f>
        <v>#REF!</v>
      </c>
      <c r="AB23" s="119" t="e">
        <f>IF(#REF!&gt;0,-1*#REF!,#REF!)</f>
        <v>#REF!</v>
      </c>
    </row>
    <row r="24" spans="1:28" x14ac:dyDescent="0.25">
      <c r="A24" s="120">
        <v>59.35</v>
      </c>
      <c r="B24" s="127"/>
      <c r="C24" s="65">
        <v>2</v>
      </c>
      <c r="D24" s="65" t="s">
        <v>83</v>
      </c>
      <c r="E24" s="64">
        <f>Hole_ID!$D$2</f>
        <v>3.28</v>
      </c>
      <c r="F24" s="64">
        <f>Hole_ID!$D$3</f>
        <v>-70.900000000000006</v>
      </c>
      <c r="G24" s="64">
        <v>42</v>
      </c>
      <c r="H24" s="117">
        <v>37</v>
      </c>
      <c r="I24" s="64">
        <f t="shared" si="0"/>
        <v>217</v>
      </c>
      <c r="J24" s="64">
        <f t="shared" si="1"/>
        <v>48</v>
      </c>
      <c r="K24" s="64"/>
      <c r="L24" s="117"/>
      <c r="M24" s="117"/>
      <c r="N24" s="64"/>
      <c r="O24" s="117"/>
      <c r="P24" s="64"/>
      <c r="Q24" s="114"/>
      <c r="Y24" s="114"/>
      <c r="Z24" s="125"/>
      <c r="AA24" s="119" t="e">
        <f>IF(#REF!&gt;0,MOD(#REF!+180,360),#REF!)</f>
        <v>#REF!</v>
      </c>
      <c r="AB24" s="119" t="e">
        <f>IF(#REF!&gt;0,-1*#REF!,#REF!)</f>
        <v>#REF!</v>
      </c>
    </row>
    <row r="25" spans="1:28" x14ac:dyDescent="0.25">
      <c r="A25" s="120">
        <v>63.8</v>
      </c>
      <c r="B25" s="127"/>
      <c r="C25" s="65">
        <v>2</v>
      </c>
      <c r="D25" s="65" t="s">
        <v>83</v>
      </c>
      <c r="E25" s="64">
        <f>Hole_ID!$D$2</f>
        <v>3.28</v>
      </c>
      <c r="F25" s="64">
        <f>Hole_ID!$D$3</f>
        <v>-70.900000000000006</v>
      </c>
      <c r="G25" s="64">
        <v>56</v>
      </c>
      <c r="H25" s="117">
        <v>343</v>
      </c>
      <c r="I25" s="64">
        <f t="shared" si="0"/>
        <v>163</v>
      </c>
      <c r="J25" s="64">
        <f t="shared" si="1"/>
        <v>34</v>
      </c>
      <c r="K25" s="64"/>
      <c r="L25" s="117"/>
      <c r="M25" s="117"/>
      <c r="N25" s="64"/>
      <c r="O25" s="117"/>
      <c r="P25" s="64"/>
      <c r="Q25" s="114"/>
      <c r="Y25" s="114"/>
      <c r="Z25" s="125"/>
      <c r="AA25" s="119" t="e">
        <f>IF(#REF!&gt;0,MOD(#REF!+180,360),#REF!)</f>
        <v>#REF!</v>
      </c>
      <c r="AB25" s="119" t="e">
        <f>IF(#REF!&gt;0,-1*#REF!,#REF!)</f>
        <v>#REF!</v>
      </c>
    </row>
    <row r="26" spans="1:28" x14ac:dyDescent="0.25">
      <c r="A26" s="120">
        <v>63.94</v>
      </c>
      <c r="B26" s="127">
        <v>0.01</v>
      </c>
      <c r="C26" s="65">
        <v>2</v>
      </c>
      <c r="D26" s="65" t="s">
        <v>85</v>
      </c>
      <c r="E26" s="64">
        <f>Hole_ID!$D$2</f>
        <v>3.28</v>
      </c>
      <c r="F26" s="64">
        <f>Hole_ID!$D$3</f>
        <v>-70.900000000000006</v>
      </c>
      <c r="G26" s="64">
        <v>48</v>
      </c>
      <c r="H26" s="117">
        <v>161</v>
      </c>
      <c r="I26" s="64">
        <f t="shared" si="0"/>
        <v>341</v>
      </c>
      <c r="J26" s="64">
        <f t="shared" si="1"/>
        <v>42</v>
      </c>
      <c r="K26" s="64"/>
      <c r="L26" s="117"/>
      <c r="M26" s="117"/>
      <c r="N26" s="64"/>
      <c r="O26" s="117"/>
      <c r="P26" s="64"/>
      <c r="Q26" s="114"/>
      <c r="T26" s="64" t="s">
        <v>192</v>
      </c>
      <c r="W26" s="64" t="s">
        <v>192</v>
      </c>
      <c r="Y26" s="114"/>
      <c r="Z26" s="125"/>
      <c r="AA26" s="119" t="e">
        <f>IF(#REF!&gt;0,MOD(#REF!+180,360),#REF!)</f>
        <v>#REF!</v>
      </c>
      <c r="AB26" s="119" t="e">
        <f>IF(#REF!&gt;0,-1*#REF!,#REF!)</f>
        <v>#REF!</v>
      </c>
    </row>
    <row r="27" spans="1:28" x14ac:dyDescent="0.25">
      <c r="A27" s="120">
        <v>64.069999999999993</v>
      </c>
      <c r="B27" s="127">
        <v>2.1999999999999999E-2</v>
      </c>
      <c r="C27" s="65">
        <v>2</v>
      </c>
      <c r="D27" s="65" t="s">
        <v>85</v>
      </c>
      <c r="E27" s="64">
        <f>Hole_ID!$D$2</f>
        <v>3.28</v>
      </c>
      <c r="F27" s="64">
        <f>Hole_ID!$D$3</f>
        <v>-70.900000000000006</v>
      </c>
      <c r="G27" s="64">
        <v>48</v>
      </c>
      <c r="H27" s="117">
        <v>166</v>
      </c>
      <c r="I27" s="64">
        <f t="shared" si="0"/>
        <v>346</v>
      </c>
      <c r="J27" s="64">
        <f t="shared" si="1"/>
        <v>42</v>
      </c>
      <c r="K27" s="64"/>
      <c r="L27" s="117"/>
      <c r="M27" s="117"/>
      <c r="N27" s="64"/>
      <c r="O27" s="117"/>
      <c r="P27" s="64"/>
      <c r="Q27" s="114"/>
      <c r="T27" s="64" t="s">
        <v>192</v>
      </c>
      <c r="W27" s="64" t="s">
        <v>192</v>
      </c>
      <c r="Y27" s="114"/>
      <c r="Z27" s="125"/>
      <c r="AA27" s="119" t="e">
        <f>IF(#REF!&gt;0,MOD(#REF!+180,360),#REF!)</f>
        <v>#REF!</v>
      </c>
      <c r="AB27" s="119" t="e">
        <f>IF(#REF!&gt;0,-1*#REF!,#REF!)</f>
        <v>#REF!</v>
      </c>
    </row>
    <row r="28" spans="1:28" x14ac:dyDescent="0.25">
      <c r="A28" s="120">
        <v>64.599999999999994</v>
      </c>
      <c r="B28" s="127">
        <v>2.1999999999999999E-2</v>
      </c>
      <c r="C28" s="65">
        <v>2</v>
      </c>
      <c r="D28" s="65" t="s">
        <v>85</v>
      </c>
      <c r="E28" s="64">
        <f>Hole_ID!$D$2</f>
        <v>3.28</v>
      </c>
      <c r="F28" s="64">
        <f>Hole_ID!$D$3</f>
        <v>-70.900000000000006</v>
      </c>
      <c r="G28" s="64">
        <v>58</v>
      </c>
      <c r="H28" s="117">
        <v>153</v>
      </c>
      <c r="I28" s="64">
        <f t="shared" si="0"/>
        <v>333</v>
      </c>
      <c r="J28" s="64">
        <f t="shared" si="1"/>
        <v>32</v>
      </c>
      <c r="K28" s="64"/>
      <c r="L28" s="117"/>
      <c r="M28" s="117"/>
      <c r="N28" s="64"/>
      <c r="O28" s="117"/>
      <c r="P28" s="64"/>
      <c r="Q28" s="114"/>
      <c r="T28" s="64" t="s">
        <v>192</v>
      </c>
      <c r="W28" s="64" t="s">
        <v>192</v>
      </c>
      <c r="Y28" s="114"/>
      <c r="Z28" s="125"/>
      <c r="AA28" s="119" t="e">
        <f>IF(#REF!&gt;0,MOD(#REF!+180,360),#REF!)</f>
        <v>#REF!</v>
      </c>
      <c r="AB28" s="119" t="e">
        <f>IF(#REF!&gt;0,-1*#REF!,#REF!)</f>
        <v>#REF!</v>
      </c>
    </row>
    <row r="29" spans="1:28" x14ac:dyDescent="0.25">
      <c r="A29" s="120">
        <v>64.94</v>
      </c>
      <c r="B29" s="127"/>
      <c r="C29" s="65">
        <v>2</v>
      </c>
      <c r="D29" s="65" t="s">
        <v>99</v>
      </c>
      <c r="E29" s="64">
        <f>Hole_ID!$D$2</f>
        <v>3.28</v>
      </c>
      <c r="F29" s="64">
        <f>Hole_ID!$D$3</f>
        <v>-70.900000000000006</v>
      </c>
      <c r="G29" s="64">
        <v>36</v>
      </c>
      <c r="H29" s="117">
        <v>250</v>
      </c>
      <c r="I29" s="64">
        <f t="shared" si="0"/>
        <v>70</v>
      </c>
      <c r="J29" s="64">
        <f t="shared" si="1"/>
        <v>54</v>
      </c>
      <c r="K29" s="64"/>
      <c r="L29" s="117"/>
      <c r="M29" s="117"/>
      <c r="N29" s="64"/>
      <c r="O29" s="117"/>
      <c r="P29" s="64"/>
      <c r="Q29" s="114"/>
      <c r="Y29" s="114"/>
      <c r="Z29" s="125"/>
      <c r="AA29" s="119" t="e">
        <f>IF(#REF!&gt;0,MOD(#REF!+180,360),#REF!)</f>
        <v>#REF!</v>
      </c>
      <c r="AB29" s="119" t="e">
        <f>IF(#REF!&gt;0,-1*#REF!,#REF!)</f>
        <v>#REF!</v>
      </c>
    </row>
    <row r="30" spans="1:28" x14ac:dyDescent="0.25">
      <c r="A30" s="120">
        <v>65.08</v>
      </c>
      <c r="B30" s="127">
        <v>2E-3</v>
      </c>
      <c r="C30" s="65">
        <v>2</v>
      </c>
      <c r="D30" s="65" t="s">
        <v>85</v>
      </c>
      <c r="E30" s="64">
        <f>Hole_ID!$D$2</f>
        <v>3.28</v>
      </c>
      <c r="F30" s="64">
        <f>Hole_ID!$D$3</f>
        <v>-70.900000000000006</v>
      </c>
      <c r="G30" s="64">
        <v>50</v>
      </c>
      <c r="H30" s="117">
        <v>159</v>
      </c>
      <c r="I30" s="64">
        <f t="shared" si="0"/>
        <v>339</v>
      </c>
      <c r="J30" s="64">
        <f t="shared" si="1"/>
        <v>40</v>
      </c>
      <c r="K30" s="64"/>
      <c r="L30" s="117"/>
      <c r="M30" s="117"/>
      <c r="N30" s="64"/>
      <c r="O30" s="117"/>
      <c r="P30" s="64"/>
      <c r="Q30" s="114"/>
      <c r="R30" s="64" t="s">
        <v>192</v>
      </c>
      <c r="S30" s="64" t="s">
        <v>192</v>
      </c>
      <c r="Y30" s="114"/>
      <c r="Z30" s="125"/>
      <c r="AA30" s="119" t="e">
        <f>IF(#REF!&gt;0,MOD(#REF!+180,360),#REF!)</f>
        <v>#REF!</v>
      </c>
      <c r="AB30" s="119" t="e">
        <f>IF(#REF!&gt;0,-1*#REF!,#REF!)</f>
        <v>#REF!</v>
      </c>
    </row>
    <row r="31" spans="1:28" x14ac:dyDescent="0.25">
      <c r="A31" s="120">
        <v>65.28</v>
      </c>
      <c r="B31" s="127">
        <v>3.5000000000000003E-2</v>
      </c>
      <c r="C31" s="65">
        <v>2</v>
      </c>
      <c r="D31" s="65" t="s">
        <v>85</v>
      </c>
      <c r="E31" s="64">
        <f>Hole_ID!$D$2</f>
        <v>3.28</v>
      </c>
      <c r="F31" s="64">
        <f>Hole_ID!$D$3</f>
        <v>-70.900000000000006</v>
      </c>
      <c r="G31" s="64">
        <v>70</v>
      </c>
      <c r="H31" s="117">
        <v>148</v>
      </c>
      <c r="I31" s="64">
        <f t="shared" si="0"/>
        <v>328</v>
      </c>
      <c r="J31" s="64">
        <f t="shared" si="1"/>
        <v>20</v>
      </c>
      <c r="K31" s="64"/>
      <c r="L31" s="117"/>
      <c r="M31" s="117"/>
      <c r="N31" s="64"/>
      <c r="O31" s="117"/>
      <c r="P31" s="64"/>
      <c r="Q31" s="114"/>
      <c r="T31" s="64" t="s">
        <v>192</v>
      </c>
      <c r="V31" s="64" t="s">
        <v>192</v>
      </c>
      <c r="Y31" s="114"/>
      <c r="Z31" s="125"/>
      <c r="AA31" s="119" t="e">
        <f>IF(#REF!&gt;0,MOD(#REF!+180,360),#REF!)</f>
        <v>#REF!</v>
      </c>
      <c r="AB31" s="119" t="e">
        <f>IF(#REF!&gt;0,-1*#REF!,#REF!)</f>
        <v>#REF!</v>
      </c>
    </row>
    <row r="32" spans="1:28" x14ac:dyDescent="0.25">
      <c r="A32" s="120">
        <v>65.510000000000005</v>
      </c>
      <c r="B32" s="127">
        <v>4.0000000000000001E-3</v>
      </c>
      <c r="C32" s="65">
        <v>2</v>
      </c>
      <c r="D32" s="65" t="s">
        <v>85</v>
      </c>
      <c r="E32" s="64">
        <f>Hole_ID!$D$2</f>
        <v>3.28</v>
      </c>
      <c r="F32" s="64">
        <f>Hole_ID!$D$3</f>
        <v>-70.900000000000006</v>
      </c>
      <c r="G32" s="64">
        <v>64</v>
      </c>
      <c r="H32" s="117">
        <v>171</v>
      </c>
      <c r="I32" s="64">
        <f t="shared" si="0"/>
        <v>351</v>
      </c>
      <c r="J32" s="64">
        <f t="shared" si="1"/>
        <v>26</v>
      </c>
      <c r="K32" s="64"/>
      <c r="L32" s="117"/>
      <c r="M32" s="117"/>
      <c r="N32" s="64"/>
      <c r="O32" s="117"/>
      <c r="P32" s="64"/>
      <c r="Q32" s="114"/>
      <c r="W32" s="64" t="s">
        <v>192</v>
      </c>
      <c r="Y32" s="114"/>
      <c r="Z32" s="125"/>
      <c r="AA32" s="119" t="e">
        <f>IF(#REF!&gt;0,MOD(#REF!+180,360),#REF!)</f>
        <v>#REF!</v>
      </c>
      <c r="AB32" s="119" t="e">
        <f>IF(#REF!&gt;0,-1*#REF!,#REF!)</f>
        <v>#REF!</v>
      </c>
    </row>
    <row r="33" spans="1:28" x14ac:dyDescent="0.25">
      <c r="A33" s="120">
        <v>66.05</v>
      </c>
      <c r="B33" s="127"/>
      <c r="C33" s="65">
        <v>2</v>
      </c>
      <c r="D33" s="65" t="s">
        <v>99</v>
      </c>
      <c r="E33" s="64">
        <f>Hole_ID!$D$2</f>
        <v>3.28</v>
      </c>
      <c r="F33" s="64">
        <f>Hole_ID!$D$3</f>
        <v>-70.900000000000006</v>
      </c>
      <c r="G33" s="64">
        <v>64</v>
      </c>
      <c r="H33" s="117">
        <v>128</v>
      </c>
      <c r="I33" s="64">
        <f t="shared" si="0"/>
        <v>308</v>
      </c>
      <c r="J33" s="64">
        <f t="shared" si="1"/>
        <v>26</v>
      </c>
      <c r="K33" s="64"/>
      <c r="L33" s="117"/>
      <c r="M33" s="117"/>
      <c r="N33" s="64"/>
      <c r="O33" s="117"/>
      <c r="P33" s="64"/>
      <c r="Q33" s="114"/>
      <c r="Y33" s="114"/>
      <c r="Z33" s="125"/>
      <c r="AA33" s="119" t="e">
        <f>IF(#REF!&gt;0,MOD(#REF!+180,360),#REF!)</f>
        <v>#REF!</v>
      </c>
      <c r="AB33" s="119" t="e">
        <f>IF(#REF!&gt;0,-1*#REF!,#REF!)</f>
        <v>#REF!</v>
      </c>
    </row>
    <row r="34" spans="1:28" x14ac:dyDescent="0.25">
      <c r="A34" s="120">
        <v>66.58</v>
      </c>
      <c r="B34" s="127">
        <v>0.04</v>
      </c>
      <c r="C34" s="65">
        <v>2</v>
      </c>
      <c r="D34" s="65" t="s">
        <v>85</v>
      </c>
      <c r="E34" s="64">
        <f>Hole_ID!$D$2</f>
        <v>3.28</v>
      </c>
      <c r="F34" s="64">
        <f>Hole_ID!$D$3</f>
        <v>-70.900000000000006</v>
      </c>
      <c r="G34" s="64">
        <v>60</v>
      </c>
      <c r="H34" s="117">
        <v>162</v>
      </c>
      <c r="I34" s="64">
        <f t="shared" si="0"/>
        <v>342</v>
      </c>
      <c r="J34" s="64">
        <f t="shared" si="1"/>
        <v>30</v>
      </c>
      <c r="K34" s="64"/>
      <c r="L34" s="117"/>
      <c r="M34" s="117"/>
      <c r="N34" s="64"/>
      <c r="O34" s="117"/>
      <c r="P34" s="64"/>
      <c r="Q34" s="114"/>
      <c r="T34" s="64" t="s">
        <v>192</v>
      </c>
      <c r="Y34" s="114"/>
      <c r="Z34" s="125"/>
      <c r="AA34" s="119" t="e">
        <f>IF(#REF!&gt;0,MOD(#REF!+180,360),#REF!)</f>
        <v>#REF!</v>
      </c>
      <c r="AB34" s="119" t="e">
        <f>IF(#REF!&gt;0,-1*#REF!,#REF!)</f>
        <v>#REF!</v>
      </c>
    </row>
    <row r="35" spans="1:28" x14ac:dyDescent="0.25">
      <c r="A35" s="120">
        <v>66.97</v>
      </c>
      <c r="B35" s="127">
        <v>3.3000000000000002E-2</v>
      </c>
      <c r="C35" s="65">
        <v>2</v>
      </c>
      <c r="D35" s="65" t="s">
        <v>85</v>
      </c>
      <c r="E35" s="64">
        <f>Hole_ID!$D$2</f>
        <v>3.28</v>
      </c>
      <c r="F35" s="64">
        <f>Hole_ID!$D$3</f>
        <v>-70.900000000000006</v>
      </c>
      <c r="G35" s="64">
        <v>34</v>
      </c>
      <c r="H35" s="117">
        <v>157</v>
      </c>
      <c r="I35" s="64">
        <f t="shared" si="0"/>
        <v>337</v>
      </c>
      <c r="J35" s="64">
        <f t="shared" si="1"/>
        <v>56</v>
      </c>
      <c r="K35" s="64"/>
      <c r="L35" s="117"/>
      <c r="M35" s="117"/>
      <c r="N35" s="64"/>
      <c r="O35" s="117"/>
      <c r="P35" s="64"/>
      <c r="Q35" s="114"/>
      <c r="S35" s="64" t="s">
        <v>192</v>
      </c>
      <c r="T35" s="64" t="s">
        <v>192</v>
      </c>
      <c r="W35" s="64" t="s">
        <v>192</v>
      </c>
      <c r="X35" s="64" t="s">
        <v>192</v>
      </c>
      <c r="Y35" s="114"/>
      <c r="Z35" s="125" t="s">
        <v>195</v>
      </c>
      <c r="AA35" s="119" t="e">
        <f>IF(#REF!&gt;0,MOD(#REF!+180,360),#REF!)</f>
        <v>#REF!</v>
      </c>
      <c r="AB35" s="119" t="e">
        <f>IF(#REF!&gt;0,-1*#REF!,#REF!)</f>
        <v>#REF!</v>
      </c>
    </row>
    <row r="36" spans="1:28" x14ac:dyDescent="0.25">
      <c r="A36" s="120">
        <v>67</v>
      </c>
      <c r="B36" s="127"/>
      <c r="C36" s="65">
        <v>2</v>
      </c>
      <c r="D36" s="65" t="s">
        <v>83</v>
      </c>
      <c r="E36" s="64">
        <f>Hole_ID!$D$2</f>
        <v>3.28</v>
      </c>
      <c r="F36" s="64">
        <f>Hole_ID!$D$3</f>
        <v>-70.900000000000006</v>
      </c>
      <c r="G36" s="64">
        <v>60</v>
      </c>
      <c r="H36" s="117">
        <v>345</v>
      </c>
      <c r="I36" s="64">
        <f t="shared" si="0"/>
        <v>165</v>
      </c>
      <c r="J36" s="64">
        <f t="shared" si="1"/>
        <v>30</v>
      </c>
      <c r="K36" s="64"/>
      <c r="L36" s="117"/>
      <c r="M36" s="117"/>
      <c r="N36" s="64"/>
      <c r="O36" s="117"/>
      <c r="P36" s="64"/>
      <c r="Q36" s="114"/>
      <c r="Y36" s="114"/>
      <c r="Z36" s="125"/>
      <c r="AA36" s="119" t="e">
        <f>IF(#REF!&gt;0,MOD(#REF!+180,360),#REF!)</f>
        <v>#REF!</v>
      </c>
      <c r="AB36" s="119" t="e">
        <f>IF(#REF!&gt;0,-1*#REF!,#REF!)</f>
        <v>#REF!</v>
      </c>
    </row>
    <row r="37" spans="1:28" x14ac:dyDescent="0.25">
      <c r="A37" s="120">
        <v>67.650000000000006</v>
      </c>
      <c r="B37" s="127">
        <v>0.05</v>
      </c>
      <c r="C37" s="65"/>
      <c r="D37" s="65" t="s">
        <v>89</v>
      </c>
      <c r="E37" s="64">
        <f>Hole_ID!$D$2</f>
        <v>3.28</v>
      </c>
      <c r="F37" s="64">
        <f>Hole_ID!$D$3</f>
        <v>-70.900000000000006</v>
      </c>
      <c r="G37" s="64"/>
      <c r="H37" s="117"/>
      <c r="I37" s="64">
        <f t="shared" si="0"/>
        <v>180</v>
      </c>
      <c r="J37" s="64">
        <f t="shared" ref="J37:J68" si="2">90-G37</f>
        <v>90</v>
      </c>
      <c r="K37" s="64"/>
      <c r="L37" s="117"/>
      <c r="M37" s="117"/>
      <c r="N37" s="64"/>
      <c r="O37" s="117"/>
      <c r="P37" s="64"/>
      <c r="Q37" s="114"/>
      <c r="Y37" s="114"/>
      <c r="Z37" s="125" t="s">
        <v>196</v>
      </c>
      <c r="AA37" s="119" t="e">
        <f>IF(#REF!&gt;0,MOD(#REF!+180,360),#REF!)</f>
        <v>#REF!</v>
      </c>
      <c r="AB37" s="119" t="e">
        <f>IF(#REF!&gt;0,-1*#REF!,#REF!)</f>
        <v>#REF!</v>
      </c>
    </row>
    <row r="38" spans="1:28" x14ac:dyDescent="0.25">
      <c r="A38" s="120">
        <v>68.88</v>
      </c>
      <c r="B38" s="127"/>
      <c r="C38" s="65"/>
      <c r="D38" s="65" t="s">
        <v>93</v>
      </c>
      <c r="E38" s="64">
        <f>Hole_ID!$D$2</f>
        <v>3.28</v>
      </c>
      <c r="F38" s="64">
        <f>Hole_ID!$D$3</f>
        <v>-70.900000000000006</v>
      </c>
      <c r="G38" s="64">
        <v>35</v>
      </c>
      <c r="H38" s="117"/>
      <c r="I38" s="64">
        <f t="shared" si="0"/>
        <v>180</v>
      </c>
      <c r="J38" s="64">
        <f t="shared" si="2"/>
        <v>55</v>
      </c>
      <c r="K38" s="64"/>
      <c r="L38" s="117"/>
      <c r="M38" s="117"/>
      <c r="N38" s="64"/>
      <c r="O38" s="117"/>
      <c r="P38" s="64"/>
      <c r="Q38" s="114"/>
      <c r="Y38" s="114"/>
      <c r="Z38" s="125" t="s">
        <v>197</v>
      </c>
      <c r="AA38" s="119" t="e">
        <f>IF(#REF!&gt;0,MOD(#REF!+180,360),#REF!)</f>
        <v>#REF!</v>
      </c>
      <c r="AB38" s="119" t="e">
        <f>IF(#REF!&gt;0,-1*#REF!,#REF!)</f>
        <v>#REF!</v>
      </c>
    </row>
    <row r="39" spans="1:28" x14ac:dyDescent="0.25">
      <c r="A39" s="120">
        <v>71.55</v>
      </c>
      <c r="B39" s="127"/>
      <c r="C39" s="65">
        <v>2</v>
      </c>
      <c r="D39" s="65" t="s">
        <v>83</v>
      </c>
      <c r="E39" s="64">
        <f>Hole_ID!$D$2</f>
        <v>3.28</v>
      </c>
      <c r="F39" s="64">
        <f>Hole_ID!$D$3</f>
        <v>-70.900000000000006</v>
      </c>
      <c r="G39" s="64">
        <v>52</v>
      </c>
      <c r="H39" s="117">
        <v>13</v>
      </c>
      <c r="I39" s="64">
        <f t="shared" si="0"/>
        <v>193</v>
      </c>
      <c r="J39" s="64">
        <f t="shared" si="2"/>
        <v>38</v>
      </c>
      <c r="K39" s="64"/>
      <c r="L39" s="117"/>
      <c r="M39" s="117"/>
      <c r="N39" s="64"/>
      <c r="O39" s="117"/>
      <c r="P39" s="64"/>
      <c r="Q39" s="114"/>
      <c r="Y39" s="114"/>
      <c r="Z39" s="125"/>
      <c r="AA39" s="119" t="e">
        <f>IF(#REF!&gt;0,MOD(#REF!+180,360),#REF!)</f>
        <v>#REF!</v>
      </c>
      <c r="AB39" s="119" t="e">
        <f>IF(#REF!&gt;0,-1*#REF!,#REF!)</f>
        <v>#REF!</v>
      </c>
    </row>
    <row r="40" spans="1:28" x14ac:dyDescent="0.25">
      <c r="A40" s="120">
        <v>72.58</v>
      </c>
      <c r="B40" s="127"/>
      <c r="C40" s="65"/>
      <c r="D40" s="65" t="s">
        <v>93</v>
      </c>
      <c r="E40" s="64">
        <f>Hole_ID!$D$2</f>
        <v>3.28</v>
      </c>
      <c r="F40" s="64">
        <f>Hole_ID!$D$3</f>
        <v>-70.900000000000006</v>
      </c>
      <c r="G40" s="64">
        <v>36</v>
      </c>
      <c r="H40" s="117"/>
      <c r="I40" s="64">
        <f t="shared" si="0"/>
        <v>180</v>
      </c>
      <c r="J40" s="64">
        <f t="shared" si="2"/>
        <v>54</v>
      </c>
      <c r="K40" s="64"/>
      <c r="L40" s="117"/>
      <c r="M40" s="117"/>
      <c r="N40" s="64"/>
      <c r="O40" s="117"/>
      <c r="P40" s="64"/>
      <c r="Q40" s="114"/>
      <c r="Y40" s="114"/>
      <c r="Z40" s="125" t="s">
        <v>198</v>
      </c>
      <c r="AA40" s="119" t="e">
        <f>IF(#REF!&gt;0,MOD(#REF!+180,360),#REF!)</f>
        <v>#REF!</v>
      </c>
      <c r="AB40" s="119" t="e">
        <f>IF(#REF!&gt;0,-1*#REF!,#REF!)</f>
        <v>#REF!</v>
      </c>
    </row>
    <row r="41" spans="1:28" x14ac:dyDescent="0.25">
      <c r="A41" s="120">
        <v>73.45</v>
      </c>
      <c r="B41" s="127"/>
      <c r="C41" s="65"/>
      <c r="D41" s="65" t="s">
        <v>93</v>
      </c>
      <c r="E41" s="64">
        <f>Hole_ID!$D$2</f>
        <v>3.28</v>
      </c>
      <c r="F41" s="64">
        <f>Hole_ID!$D$3</f>
        <v>-70.900000000000006</v>
      </c>
      <c r="G41" s="64">
        <v>55</v>
      </c>
      <c r="H41" s="117"/>
      <c r="I41" s="64">
        <f t="shared" si="0"/>
        <v>180</v>
      </c>
      <c r="J41" s="64">
        <f t="shared" si="2"/>
        <v>35</v>
      </c>
      <c r="K41" s="64"/>
      <c r="L41" s="117"/>
      <c r="M41" s="117"/>
      <c r="N41" s="64"/>
      <c r="O41" s="117"/>
      <c r="P41" s="64"/>
      <c r="Q41" s="114"/>
      <c r="Y41" s="114"/>
      <c r="Z41" s="125" t="s">
        <v>199</v>
      </c>
      <c r="AA41" s="119" t="e">
        <f>IF(#REF!&gt;0,MOD(#REF!+180,360),#REF!)</f>
        <v>#REF!</v>
      </c>
      <c r="AB41" s="119" t="e">
        <f>IF(#REF!&gt;0,-1*#REF!,#REF!)</f>
        <v>#REF!</v>
      </c>
    </row>
    <row r="42" spans="1:28" x14ac:dyDescent="0.25">
      <c r="A42" s="120">
        <v>77.69</v>
      </c>
      <c r="B42" s="127">
        <v>8.0000000000000002E-3</v>
      </c>
      <c r="C42" s="65"/>
      <c r="D42" s="65" t="s">
        <v>85</v>
      </c>
      <c r="E42" s="64">
        <f>Hole_ID!$D$2</f>
        <v>3.28</v>
      </c>
      <c r="F42" s="64">
        <f>Hole_ID!$D$3</f>
        <v>-70.900000000000006</v>
      </c>
      <c r="G42" s="64">
        <v>55</v>
      </c>
      <c r="H42" s="117"/>
      <c r="I42" s="64">
        <f t="shared" si="0"/>
        <v>180</v>
      </c>
      <c r="J42" s="64">
        <f t="shared" si="2"/>
        <v>35</v>
      </c>
      <c r="K42" s="64"/>
      <c r="L42" s="117"/>
      <c r="M42" s="117"/>
      <c r="N42" s="64"/>
      <c r="O42" s="117"/>
      <c r="P42" s="64"/>
      <c r="Q42" s="114"/>
      <c r="T42" s="64" t="s">
        <v>192</v>
      </c>
      <c r="W42" s="64" t="s">
        <v>192</v>
      </c>
      <c r="Y42" s="114"/>
      <c r="Z42" s="125"/>
      <c r="AA42" s="119" t="e">
        <f>IF(#REF!&gt;0,MOD(#REF!+180,360),#REF!)</f>
        <v>#REF!</v>
      </c>
      <c r="AB42" s="119" t="e">
        <f>IF(#REF!&gt;0,-1*#REF!,#REF!)</f>
        <v>#REF!</v>
      </c>
    </row>
    <row r="43" spans="1:28" x14ac:dyDescent="0.25">
      <c r="A43" s="120">
        <v>78.650000000000006</v>
      </c>
      <c r="B43" s="127"/>
      <c r="C43" s="65"/>
      <c r="D43" s="65" t="s">
        <v>93</v>
      </c>
      <c r="E43" s="64">
        <f>Hole_ID!$D$2</f>
        <v>3.28</v>
      </c>
      <c r="F43" s="64">
        <f>Hole_ID!$D$3</f>
        <v>-70.900000000000006</v>
      </c>
      <c r="G43" s="64">
        <v>66</v>
      </c>
      <c r="H43" s="117"/>
      <c r="I43" s="64">
        <f t="shared" si="0"/>
        <v>180</v>
      </c>
      <c r="J43" s="64">
        <f t="shared" si="2"/>
        <v>24</v>
      </c>
      <c r="K43" s="64"/>
      <c r="L43" s="117"/>
      <c r="M43" s="117"/>
      <c r="N43" s="64"/>
      <c r="O43" s="117"/>
      <c r="P43" s="64"/>
      <c r="Q43" s="114"/>
      <c r="Y43" s="114"/>
      <c r="Z43" s="125" t="s">
        <v>200</v>
      </c>
      <c r="AA43" s="119" t="e">
        <f>IF(#REF!&gt;0,MOD(#REF!+180,360),#REF!)</f>
        <v>#REF!</v>
      </c>
      <c r="AB43" s="119" t="e">
        <f>IF(#REF!&gt;0,-1*#REF!,#REF!)</f>
        <v>#REF!</v>
      </c>
    </row>
    <row r="44" spans="1:28" x14ac:dyDescent="0.25">
      <c r="A44" s="120">
        <v>79.03</v>
      </c>
      <c r="B44" s="127"/>
      <c r="C44" s="65"/>
      <c r="D44" s="65" t="s">
        <v>93</v>
      </c>
      <c r="E44" s="64">
        <f>Hole_ID!$D$2</f>
        <v>3.28</v>
      </c>
      <c r="F44" s="64">
        <f>Hole_ID!$D$3</f>
        <v>-70.900000000000006</v>
      </c>
      <c r="G44" s="64">
        <v>47</v>
      </c>
      <c r="H44" s="117"/>
      <c r="I44" s="64">
        <f t="shared" si="0"/>
        <v>180</v>
      </c>
      <c r="J44" s="64">
        <f t="shared" si="2"/>
        <v>43</v>
      </c>
      <c r="K44" s="64"/>
      <c r="L44" s="117"/>
      <c r="M44" s="117"/>
      <c r="N44" s="64"/>
      <c r="O44" s="117"/>
      <c r="P44" s="64"/>
      <c r="Q44" s="114"/>
      <c r="Y44" s="114"/>
      <c r="Z44" s="125" t="s">
        <v>201</v>
      </c>
      <c r="AA44" s="119" t="e">
        <f>IF(#REF!&gt;0,MOD(#REF!+180,360),#REF!)</f>
        <v>#REF!</v>
      </c>
      <c r="AB44" s="119" t="e">
        <f>IF(#REF!&gt;0,-1*#REF!,#REF!)</f>
        <v>#REF!</v>
      </c>
    </row>
    <row r="45" spans="1:28" x14ac:dyDescent="0.25">
      <c r="A45" s="120">
        <v>80.2</v>
      </c>
      <c r="B45" s="127"/>
      <c r="C45" s="65"/>
      <c r="D45" s="65" t="s">
        <v>83</v>
      </c>
      <c r="E45" s="64">
        <f>Hole_ID!$D$2</f>
        <v>3.28</v>
      </c>
      <c r="F45" s="64">
        <f>Hole_ID!$D$3</f>
        <v>-70.900000000000006</v>
      </c>
      <c r="G45" s="64">
        <v>21</v>
      </c>
      <c r="H45" s="117"/>
      <c r="I45" s="64">
        <f t="shared" si="0"/>
        <v>180</v>
      </c>
      <c r="J45" s="64">
        <f t="shared" si="2"/>
        <v>69</v>
      </c>
      <c r="K45" s="64"/>
      <c r="L45" s="117"/>
      <c r="M45" s="117"/>
      <c r="N45" s="64"/>
      <c r="O45" s="117"/>
      <c r="P45" s="64"/>
      <c r="Q45" s="114"/>
      <c r="Y45" s="114"/>
      <c r="Z45" s="125"/>
      <c r="AA45" s="119" t="e">
        <f>IF(#REF!&gt;0,MOD(#REF!+180,360),#REF!)</f>
        <v>#REF!</v>
      </c>
      <c r="AB45" s="119" t="e">
        <f>IF(#REF!&gt;0,-1*#REF!,#REF!)</f>
        <v>#REF!</v>
      </c>
    </row>
    <row r="46" spans="1:28" x14ac:dyDescent="0.25">
      <c r="A46" s="120">
        <v>80.489999999999995</v>
      </c>
      <c r="B46" s="127">
        <v>2.1999999999999999E-2</v>
      </c>
      <c r="C46" s="65"/>
      <c r="D46" s="65" t="s">
        <v>85</v>
      </c>
      <c r="E46" s="64">
        <f>Hole_ID!$D$2</f>
        <v>3.28</v>
      </c>
      <c r="F46" s="64">
        <f>Hole_ID!$D$3</f>
        <v>-70.900000000000006</v>
      </c>
      <c r="G46" s="64">
        <v>85</v>
      </c>
      <c r="H46" s="117"/>
      <c r="I46" s="64">
        <f t="shared" si="0"/>
        <v>180</v>
      </c>
      <c r="J46" s="64">
        <f t="shared" si="2"/>
        <v>5</v>
      </c>
      <c r="K46" s="64"/>
      <c r="L46" s="117"/>
      <c r="M46" s="117"/>
      <c r="N46" s="64"/>
      <c r="O46" s="117"/>
      <c r="P46" s="64"/>
      <c r="Q46" s="114"/>
      <c r="R46" s="64" t="s">
        <v>192</v>
      </c>
      <c r="S46" s="64" t="s">
        <v>192</v>
      </c>
      <c r="T46" s="64" t="s">
        <v>192</v>
      </c>
      <c r="W46" s="64" t="s">
        <v>192</v>
      </c>
      <c r="Y46" s="114"/>
      <c r="Z46" s="125"/>
      <c r="AA46" s="119" t="e">
        <f>IF(#REF!&gt;0,MOD(#REF!+180,360),#REF!)</f>
        <v>#REF!</v>
      </c>
      <c r="AB46" s="119" t="e">
        <f>IF(#REF!&gt;0,-1*#REF!,#REF!)</f>
        <v>#REF!</v>
      </c>
    </row>
    <row r="47" spans="1:28" x14ac:dyDescent="0.25">
      <c r="A47" s="120">
        <v>80.88</v>
      </c>
      <c r="B47" s="127"/>
      <c r="C47" s="65"/>
      <c r="D47" s="65" t="s">
        <v>93</v>
      </c>
      <c r="E47" s="64">
        <f>Hole_ID!$D$2</f>
        <v>3.28</v>
      </c>
      <c r="F47" s="64">
        <f>Hole_ID!$D$3</f>
        <v>-70.900000000000006</v>
      </c>
      <c r="G47" s="64">
        <v>78</v>
      </c>
      <c r="H47" s="117"/>
      <c r="I47" s="64">
        <f t="shared" si="0"/>
        <v>180</v>
      </c>
      <c r="J47" s="64">
        <f t="shared" si="2"/>
        <v>12</v>
      </c>
      <c r="K47" s="64"/>
      <c r="L47" s="117"/>
      <c r="M47" s="117"/>
      <c r="N47" s="64"/>
      <c r="O47" s="117"/>
      <c r="P47" s="64"/>
      <c r="Q47" s="114"/>
      <c r="Y47" s="114"/>
      <c r="Z47" s="125" t="s">
        <v>201</v>
      </c>
      <c r="AA47" s="119" t="e">
        <f>IF(#REF!&gt;0,MOD(#REF!+180,360),#REF!)</f>
        <v>#REF!</v>
      </c>
      <c r="AB47" s="119" t="e">
        <f>IF(#REF!&gt;0,-1*#REF!,#REF!)</f>
        <v>#REF!</v>
      </c>
    </row>
    <row r="48" spans="1:28" x14ac:dyDescent="0.25">
      <c r="A48" s="120">
        <v>81.7</v>
      </c>
      <c r="B48" s="127"/>
      <c r="C48" s="65"/>
      <c r="D48" s="65" t="s">
        <v>83</v>
      </c>
      <c r="E48" s="64">
        <f>Hole_ID!$D$2</f>
        <v>3.28</v>
      </c>
      <c r="F48" s="64">
        <f>Hole_ID!$D$3</f>
        <v>-70.900000000000006</v>
      </c>
      <c r="G48" s="64">
        <v>51</v>
      </c>
      <c r="H48" s="117"/>
      <c r="I48" s="64">
        <f t="shared" si="0"/>
        <v>180</v>
      </c>
      <c r="J48" s="64">
        <f t="shared" si="2"/>
        <v>39</v>
      </c>
      <c r="K48" s="64"/>
      <c r="L48" s="117"/>
      <c r="M48" s="117"/>
      <c r="N48" s="64"/>
      <c r="O48" s="117"/>
      <c r="P48" s="64"/>
      <c r="Q48" s="114"/>
      <c r="Y48" s="114"/>
      <c r="Z48" s="125"/>
      <c r="AA48" s="119" t="e">
        <f>IF(#REF!&gt;0,MOD(#REF!+180,360),#REF!)</f>
        <v>#REF!</v>
      </c>
      <c r="AB48" s="119" t="e">
        <f>IF(#REF!&gt;0,-1*#REF!,#REF!)</f>
        <v>#REF!</v>
      </c>
    </row>
    <row r="49" spans="1:28" x14ac:dyDescent="0.25">
      <c r="A49" s="120">
        <v>82.07</v>
      </c>
      <c r="B49" s="127">
        <v>1.85</v>
      </c>
      <c r="C49" s="65"/>
      <c r="D49" s="65" t="s">
        <v>97</v>
      </c>
      <c r="E49" s="64">
        <f>Hole_ID!$D$2</f>
        <v>3.28</v>
      </c>
      <c r="F49" s="64">
        <f>Hole_ID!$D$3</f>
        <v>-70.900000000000006</v>
      </c>
      <c r="G49" s="64">
        <v>27</v>
      </c>
      <c r="H49" s="117"/>
      <c r="I49" s="64">
        <f t="shared" si="0"/>
        <v>180</v>
      </c>
      <c r="J49" s="64">
        <f t="shared" si="2"/>
        <v>63</v>
      </c>
      <c r="K49" s="64"/>
      <c r="L49" s="117"/>
      <c r="M49" s="117"/>
      <c r="N49" s="64"/>
      <c r="O49" s="117"/>
      <c r="P49" s="64"/>
      <c r="Q49" s="114"/>
      <c r="Y49" s="114"/>
      <c r="Z49" s="125" t="s">
        <v>202</v>
      </c>
      <c r="AA49" s="119" t="e">
        <f>IF(#REF!&gt;0,MOD(#REF!+180,360),#REF!)</f>
        <v>#REF!</v>
      </c>
      <c r="AB49" s="119" t="e">
        <f>IF(#REF!&gt;0,-1*#REF!,#REF!)</f>
        <v>#REF!</v>
      </c>
    </row>
    <row r="50" spans="1:28" x14ac:dyDescent="0.25">
      <c r="A50" s="120">
        <v>84.3</v>
      </c>
      <c r="B50" s="127">
        <v>0.03</v>
      </c>
      <c r="C50" s="65"/>
      <c r="D50" s="65" t="s">
        <v>89</v>
      </c>
      <c r="E50" s="64">
        <f>Hole_ID!$D$2</f>
        <v>3.28</v>
      </c>
      <c r="F50" s="64">
        <f>Hole_ID!$D$3</f>
        <v>-70.900000000000006</v>
      </c>
      <c r="G50" s="64"/>
      <c r="H50" s="117"/>
      <c r="I50" s="64">
        <f t="shared" si="0"/>
        <v>180</v>
      </c>
      <c r="J50" s="64">
        <f t="shared" si="2"/>
        <v>90</v>
      </c>
      <c r="K50" s="64"/>
      <c r="L50" s="117"/>
      <c r="M50" s="117"/>
      <c r="N50" s="64"/>
      <c r="O50" s="117"/>
      <c r="P50" s="64"/>
      <c r="Q50" s="114"/>
      <c r="Y50" s="114"/>
      <c r="Z50" s="125"/>
      <c r="AA50" s="119" t="e">
        <f>IF(#REF!&gt;0,MOD(#REF!+180,360),#REF!)</f>
        <v>#REF!</v>
      </c>
      <c r="AB50" s="119" t="e">
        <f>IF(#REF!&gt;0,-1*#REF!,#REF!)</f>
        <v>#REF!</v>
      </c>
    </row>
    <row r="51" spans="1:28" x14ac:dyDescent="0.25">
      <c r="A51" s="120">
        <v>85.34</v>
      </c>
      <c r="B51" s="127">
        <v>0.61</v>
      </c>
      <c r="C51" s="65"/>
      <c r="D51" s="65" t="s">
        <v>97</v>
      </c>
      <c r="E51" s="64">
        <f>Hole_ID!$D$2</f>
        <v>3.28</v>
      </c>
      <c r="F51" s="64">
        <f>Hole_ID!$D$3</f>
        <v>-70.900000000000006</v>
      </c>
      <c r="G51" s="64">
        <v>5</v>
      </c>
      <c r="H51" s="117"/>
      <c r="I51" s="64">
        <f t="shared" si="0"/>
        <v>180</v>
      </c>
      <c r="J51" s="64">
        <f t="shared" si="2"/>
        <v>85</v>
      </c>
      <c r="K51" s="64"/>
      <c r="L51" s="117"/>
      <c r="M51" s="117"/>
      <c r="N51" s="64"/>
      <c r="O51" s="117"/>
      <c r="P51" s="64"/>
      <c r="Q51" s="114"/>
      <c r="Y51" s="114"/>
      <c r="Z51" s="125" t="s">
        <v>203</v>
      </c>
      <c r="AA51" s="119" t="e">
        <f>IF(#REF!&gt;0,MOD(#REF!+180,360),#REF!)</f>
        <v>#REF!</v>
      </c>
      <c r="AB51" s="119" t="e">
        <f>IF(#REF!&gt;0,-1*#REF!,#REF!)</f>
        <v>#REF!</v>
      </c>
    </row>
    <row r="52" spans="1:28" x14ac:dyDescent="0.25">
      <c r="A52" s="120">
        <v>86.07</v>
      </c>
      <c r="B52" s="127"/>
      <c r="C52" s="65"/>
      <c r="D52" s="65" t="s">
        <v>93</v>
      </c>
      <c r="E52" s="64">
        <f>Hole_ID!$D$2</f>
        <v>3.28</v>
      </c>
      <c r="F52" s="64">
        <f>Hole_ID!$D$3</f>
        <v>-70.900000000000006</v>
      </c>
      <c r="G52" s="64">
        <v>45</v>
      </c>
      <c r="H52" s="117"/>
      <c r="I52" s="64">
        <f t="shared" si="0"/>
        <v>180</v>
      </c>
      <c r="J52" s="64">
        <f t="shared" si="2"/>
        <v>45</v>
      </c>
      <c r="K52" s="64"/>
      <c r="L52" s="117"/>
      <c r="M52" s="117"/>
      <c r="N52" s="64"/>
      <c r="O52" s="117"/>
      <c r="P52" s="64"/>
      <c r="Q52" s="114"/>
      <c r="Y52" s="114"/>
      <c r="Z52" s="125" t="s">
        <v>204</v>
      </c>
      <c r="AA52" s="119" t="e">
        <f>IF(#REF!&gt;0,MOD(#REF!+180,360),#REF!)</f>
        <v>#REF!</v>
      </c>
      <c r="AB52" s="119" t="e">
        <f>IF(#REF!&gt;0,-1*#REF!,#REF!)</f>
        <v>#REF!</v>
      </c>
    </row>
    <row r="53" spans="1:28" x14ac:dyDescent="0.25">
      <c r="A53" s="120">
        <v>87.19</v>
      </c>
      <c r="B53" s="127">
        <v>1.7000000000000001E-2</v>
      </c>
      <c r="C53" s="65"/>
      <c r="D53" s="65" t="s">
        <v>85</v>
      </c>
      <c r="E53" s="64">
        <f>Hole_ID!$D$2</f>
        <v>3.28</v>
      </c>
      <c r="F53" s="64">
        <f>Hole_ID!$D$3</f>
        <v>-70.900000000000006</v>
      </c>
      <c r="G53" s="64">
        <v>57</v>
      </c>
      <c r="H53" s="117"/>
      <c r="I53" s="64">
        <f t="shared" si="0"/>
        <v>180</v>
      </c>
      <c r="J53" s="64">
        <f t="shared" si="2"/>
        <v>33</v>
      </c>
      <c r="K53" s="64"/>
      <c r="L53" s="117"/>
      <c r="M53" s="117"/>
      <c r="N53" s="64"/>
      <c r="O53" s="117"/>
      <c r="P53" s="64"/>
      <c r="Q53" s="114"/>
      <c r="T53" s="64" t="s">
        <v>192</v>
      </c>
      <c r="W53" s="64" t="s">
        <v>192</v>
      </c>
      <c r="Y53" s="114"/>
      <c r="Z53" s="125"/>
      <c r="AA53" s="119" t="e">
        <f>IF(#REF!&gt;0,MOD(#REF!+180,360),#REF!)</f>
        <v>#REF!</v>
      </c>
      <c r="AB53" s="119" t="e">
        <f>IF(#REF!&gt;0,-1*#REF!,#REF!)</f>
        <v>#REF!</v>
      </c>
    </row>
    <row r="54" spans="1:28" x14ac:dyDescent="0.25">
      <c r="A54" s="120">
        <v>87.29</v>
      </c>
      <c r="B54" s="127"/>
      <c r="C54" s="65"/>
      <c r="D54" s="65" t="s">
        <v>93</v>
      </c>
      <c r="E54" s="64">
        <f>Hole_ID!$D$2</f>
        <v>3.28</v>
      </c>
      <c r="F54" s="64">
        <f>Hole_ID!$D$3</f>
        <v>-70.900000000000006</v>
      </c>
      <c r="G54" s="64">
        <v>55</v>
      </c>
      <c r="H54" s="117"/>
      <c r="I54" s="64">
        <f t="shared" si="0"/>
        <v>180</v>
      </c>
      <c r="J54" s="64">
        <f t="shared" si="2"/>
        <v>35</v>
      </c>
      <c r="K54" s="64"/>
      <c r="L54" s="117"/>
      <c r="M54" s="117"/>
      <c r="N54" s="64"/>
      <c r="O54" s="117"/>
      <c r="P54" s="64"/>
      <c r="Q54" s="114"/>
      <c r="Y54" s="114"/>
      <c r="Z54" s="125" t="s">
        <v>205</v>
      </c>
      <c r="AA54" s="119" t="e">
        <f>IF(#REF!&gt;0,MOD(#REF!+180,360),#REF!)</f>
        <v>#REF!</v>
      </c>
      <c r="AB54" s="119" t="e">
        <f>IF(#REF!&gt;0,-1*#REF!,#REF!)</f>
        <v>#REF!</v>
      </c>
    </row>
    <row r="55" spans="1:28" x14ac:dyDescent="0.25">
      <c r="A55" s="120">
        <v>87.29</v>
      </c>
      <c r="B55" s="127">
        <v>0.7</v>
      </c>
      <c r="C55" s="65"/>
      <c r="D55" s="65" t="s">
        <v>94</v>
      </c>
      <c r="E55" s="64">
        <f>Hole_ID!$D$2</f>
        <v>3.28</v>
      </c>
      <c r="F55" s="64">
        <f>Hole_ID!$D$3</f>
        <v>-70.900000000000006</v>
      </c>
      <c r="G55" s="64"/>
      <c r="H55" s="117"/>
      <c r="I55" s="64">
        <f t="shared" si="0"/>
        <v>180</v>
      </c>
      <c r="J55" s="64">
        <f t="shared" si="2"/>
        <v>90</v>
      </c>
      <c r="K55" s="64"/>
      <c r="L55" s="117"/>
      <c r="M55" s="117"/>
      <c r="N55" s="64"/>
      <c r="O55" s="117"/>
      <c r="P55" s="64"/>
      <c r="Q55" s="114"/>
      <c r="Y55" s="114"/>
      <c r="Z55" s="125" t="s">
        <v>206</v>
      </c>
      <c r="AA55" s="119" t="e">
        <f>IF(#REF!&gt;0,MOD(#REF!+180,360),#REF!)</f>
        <v>#REF!</v>
      </c>
      <c r="AB55" s="119" t="e">
        <f>IF(#REF!&gt;0,-1*#REF!,#REF!)</f>
        <v>#REF!</v>
      </c>
    </row>
    <row r="56" spans="1:28" x14ac:dyDescent="0.25">
      <c r="A56" s="120">
        <v>87.65</v>
      </c>
      <c r="B56" s="127">
        <v>0.25</v>
      </c>
      <c r="C56" s="65"/>
      <c r="D56" s="65" t="s">
        <v>89</v>
      </c>
      <c r="E56" s="64">
        <f>Hole_ID!$D$2</f>
        <v>3.28</v>
      </c>
      <c r="F56" s="64">
        <f>Hole_ID!$D$3</f>
        <v>-70.900000000000006</v>
      </c>
      <c r="G56" s="64"/>
      <c r="H56" s="117"/>
      <c r="I56" s="64">
        <f t="shared" si="0"/>
        <v>180</v>
      </c>
      <c r="J56" s="64">
        <f t="shared" si="2"/>
        <v>90</v>
      </c>
      <c r="K56" s="64"/>
      <c r="L56" s="117"/>
      <c r="M56" s="117"/>
      <c r="N56" s="64"/>
      <c r="O56" s="117"/>
      <c r="P56" s="64"/>
      <c r="Q56" s="114"/>
      <c r="Y56" s="114"/>
      <c r="Z56" s="125" t="s">
        <v>207</v>
      </c>
      <c r="AA56" s="119" t="e">
        <f>IF(#REF!&gt;0,MOD(#REF!+180,360),#REF!)</f>
        <v>#REF!</v>
      </c>
      <c r="AB56" s="119" t="e">
        <f>IF(#REF!&gt;0,-1*#REF!,#REF!)</f>
        <v>#REF!</v>
      </c>
    </row>
    <row r="57" spans="1:28" x14ac:dyDescent="0.25">
      <c r="A57" s="120">
        <v>88.18</v>
      </c>
      <c r="B57" s="127">
        <v>0.35</v>
      </c>
      <c r="C57" s="65"/>
      <c r="D57" s="65" t="s">
        <v>94</v>
      </c>
      <c r="E57" s="64">
        <f>Hole_ID!$D$2</f>
        <v>3.28</v>
      </c>
      <c r="F57" s="64">
        <f>Hole_ID!$D$3</f>
        <v>-70.900000000000006</v>
      </c>
      <c r="G57" s="64">
        <v>16</v>
      </c>
      <c r="H57" s="117"/>
      <c r="I57" s="64">
        <f t="shared" si="0"/>
        <v>180</v>
      </c>
      <c r="J57" s="64">
        <f t="shared" si="2"/>
        <v>74</v>
      </c>
      <c r="K57" s="64"/>
      <c r="L57" s="117"/>
      <c r="M57" s="117"/>
      <c r="N57" s="64"/>
      <c r="O57" s="117"/>
      <c r="P57" s="64"/>
      <c r="Q57" s="114"/>
      <c r="Y57" s="114"/>
      <c r="Z57" s="125" t="s">
        <v>208</v>
      </c>
      <c r="AA57" s="119" t="e">
        <f>IF(#REF!&gt;0,MOD(#REF!+180,360),#REF!)</f>
        <v>#REF!</v>
      </c>
      <c r="AB57" s="119" t="e">
        <f>IF(#REF!&gt;0,-1*#REF!,#REF!)</f>
        <v>#REF!</v>
      </c>
    </row>
    <row r="58" spans="1:28" x14ac:dyDescent="0.25">
      <c r="A58" s="120">
        <v>88.92</v>
      </c>
      <c r="B58" s="127">
        <v>2.65</v>
      </c>
      <c r="C58" s="65"/>
      <c r="D58" s="65" t="s">
        <v>97</v>
      </c>
      <c r="E58" s="64">
        <f>Hole_ID!$D$2</f>
        <v>3.28</v>
      </c>
      <c r="F58" s="64">
        <f>Hole_ID!$D$3</f>
        <v>-70.900000000000006</v>
      </c>
      <c r="G58" s="64">
        <v>10</v>
      </c>
      <c r="H58" s="117"/>
      <c r="I58" s="64">
        <f t="shared" si="0"/>
        <v>180</v>
      </c>
      <c r="J58" s="64">
        <f t="shared" si="2"/>
        <v>80</v>
      </c>
      <c r="K58" s="64"/>
      <c r="L58" s="117"/>
      <c r="M58" s="117"/>
      <c r="N58" s="64"/>
      <c r="O58" s="117"/>
      <c r="P58" s="64"/>
      <c r="Q58" s="114"/>
      <c r="Y58" s="114"/>
      <c r="Z58" s="125" t="s">
        <v>209</v>
      </c>
      <c r="AA58" s="119" t="e">
        <f>IF(#REF!&gt;0,MOD(#REF!+180,360),#REF!)</f>
        <v>#REF!</v>
      </c>
      <c r="AB58" s="119" t="e">
        <f>IF(#REF!&gt;0,-1*#REF!,#REF!)</f>
        <v>#REF!</v>
      </c>
    </row>
    <row r="59" spans="1:28" x14ac:dyDescent="0.25">
      <c r="A59" s="120">
        <v>91.56</v>
      </c>
      <c r="B59" s="127">
        <v>1.2</v>
      </c>
      <c r="C59" s="65"/>
      <c r="D59" s="65" t="s">
        <v>91</v>
      </c>
      <c r="E59" s="64">
        <f>Hole_ID!$D$2</f>
        <v>3.28</v>
      </c>
      <c r="F59" s="64">
        <f>Hole_ID!$D$3</f>
        <v>-70.900000000000006</v>
      </c>
      <c r="G59" s="64"/>
      <c r="H59" s="117"/>
      <c r="I59" s="64">
        <f t="shared" si="0"/>
        <v>180</v>
      </c>
      <c r="J59" s="64">
        <f t="shared" si="2"/>
        <v>90</v>
      </c>
      <c r="K59" s="64"/>
      <c r="L59" s="117"/>
      <c r="M59" s="117"/>
      <c r="N59" s="64"/>
      <c r="O59" s="117"/>
      <c r="P59" s="64"/>
      <c r="Q59" s="114"/>
      <c r="Y59" s="114"/>
      <c r="Z59" s="125" t="s">
        <v>210</v>
      </c>
      <c r="AA59" s="119" t="e">
        <f>IF(#REF!&gt;0,MOD(#REF!+180,360),#REF!)</f>
        <v>#REF!</v>
      </c>
      <c r="AB59" s="119" t="e">
        <f>IF(#REF!&gt;0,-1*#REF!,#REF!)</f>
        <v>#REF!</v>
      </c>
    </row>
    <row r="60" spans="1:28" x14ac:dyDescent="0.25">
      <c r="A60" s="120">
        <v>92.9</v>
      </c>
      <c r="B60" s="127"/>
      <c r="C60" s="65"/>
      <c r="D60" s="65" t="s">
        <v>83</v>
      </c>
      <c r="E60" s="64">
        <f>Hole_ID!$D$2</f>
        <v>3.28</v>
      </c>
      <c r="F60" s="64">
        <f>Hole_ID!$D$3</f>
        <v>-70.900000000000006</v>
      </c>
      <c r="G60" s="64">
        <v>40</v>
      </c>
      <c r="H60" s="117"/>
      <c r="I60" s="64">
        <f t="shared" si="0"/>
        <v>180</v>
      </c>
      <c r="J60" s="64">
        <f t="shared" si="2"/>
        <v>50</v>
      </c>
      <c r="K60" s="64"/>
      <c r="L60" s="117"/>
      <c r="M60" s="117"/>
      <c r="N60" s="64"/>
      <c r="O60" s="117"/>
      <c r="P60" s="64"/>
      <c r="Q60" s="114"/>
      <c r="Y60" s="114"/>
      <c r="Z60" s="125"/>
      <c r="AA60" s="119" t="e">
        <f>IF(#REF!&gt;0,MOD(#REF!+180,360),#REF!)</f>
        <v>#REF!</v>
      </c>
      <c r="AB60" s="119" t="e">
        <f>IF(#REF!&gt;0,-1*#REF!,#REF!)</f>
        <v>#REF!</v>
      </c>
    </row>
    <row r="61" spans="1:28" x14ac:dyDescent="0.25">
      <c r="A61" s="120">
        <v>94.85</v>
      </c>
      <c r="B61" s="127">
        <v>0.15</v>
      </c>
      <c r="C61" s="65"/>
      <c r="D61" s="65" t="s">
        <v>89</v>
      </c>
      <c r="E61" s="64">
        <f>Hole_ID!$D$2</f>
        <v>3.28</v>
      </c>
      <c r="F61" s="64">
        <f>Hole_ID!$D$3</f>
        <v>-70.900000000000006</v>
      </c>
      <c r="G61" s="64"/>
      <c r="H61" s="117"/>
      <c r="I61" s="64">
        <f t="shared" si="0"/>
        <v>180</v>
      </c>
      <c r="J61" s="64">
        <f t="shared" si="2"/>
        <v>90</v>
      </c>
      <c r="K61" s="64"/>
      <c r="L61" s="117"/>
      <c r="M61" s="117"/>
      <c r="N61" s="64"/>
      <c r="O61" s="117"/>
      <c r="P61" s="64"/>
      <c r="Q61" s="114"/>
      <c r="Y61" s="114"/>
      <c r="Z61" s="125" t="s">
        <v>211</v>
      </c>
      <c r="AA61" s="119" t="e">
        <f>IF(#REF!&gt;0,MOD(#REF!+180,360),#REF!)</f>
        <v>#REF!</v>
      </c>
      <c r="AB61" s="119" t="e">
        <f>IF(#REF!&gt;0,-1*#REF!,#REF!)</f>
        <v>#REF!</v>
      </c>
    </row>
    <row r="62" spans="1:28" x14ac:dyDescent="0.25">
      <c r="A62" s="120">
        <v>95.64</v>
      </c>
      <c r="B62" s="127">
        <v>0.01</v>
      </c>
      <c r="C62" s="65"/>
      <c r="D62" s="65" t="s">
        <v>85</v>
      </c>
      <c r="E62" s="64">
        <f>Hole_ID!$D$2</f>
        <v>3.28</v>
      </c>
      <c r="F62" s="64">
        <f>Hole_ID!$D$3</f>
        <v>-70.900000000000006</v>
      </c>
      <c r="G62" s="64">
        <v>56</v>
      </c>
      <c r="H62" s="117"/>
      <c r="I62" s="64">
        <f t="shared" si="0"/>
        <v>180</v>
      </c>
      <c r="J62" s="64">
        <f t="shared" si="2"/>
        <v>34</v>
      </c>
      <c r="K62" s="64"/>
      <c r="L62" s="117"/>
      <c r="M62" s="117"/>
      <c r="N62" s="64"/>
      <c r="O62" s="117"/>
      <c r="P62" s="64"/>
      <c r="Q62" s="114"/>
      <c r="Y62" s="114"/>
      <c r="Z62" s="125"/>
      <c r="AA62" s="119" t="e">
        <f>IF(#REF!&gt;0,MOD(#REF!+180,360),#REF!)</f>
        <v>#REF!</v>
      </c>
      <c r="AB62" s="119" t="e">
        <f>IF(#REF!&gt;0,-1*#REF!,#REF!)</f>
        <v>#REF!</v>
      </c>
    </row>
    <row r="63" spans="1:28" x14ac:dyDescent="0.25">
      <c r="A63" s="120">
        <v>96.05</v>
      </c>
      <c r="B63" s="127">
        <v>0.55000000000000004</v>
      </c>
      <c r="C63" s="65"/>
      <c r="D63" s="65" t="s">
        <v>91</v>
      </c>
      <c r="E63" s="64">
        <f>Hole_ID!$D$2</f>
        <v>3.28</v>
      </c>
      <c r="F63" s="64">
        <f>Hole_ID!$D$3</f>
        <v>-70.900000000000006</v>
      </c>
      <c r="G63" s="64"/>
      <c r="H63" s="117"/>
      <c r="I63" s="64">
        <f t="shared" si="0"/>
        <v>180</v>
      </c>
      <c r="J63" s="64">
        <f t="shared" si="2"/>
        <v>90</v>
      </c>
      <c r="K63" s="64"/>
      <c r="L63" s="117"/>
      <c r="M63" s="117"/>
      <c r="N63" s="64"/>
      <c r="O63" s="117"/>
      <c r="P63" s="64"/>
      <c r="Q63" s="114"/>
      <c r="Y63" s="114"/>
      <c r="Z63" s="125" t="s">
        <v>212</v>
      </c>
      <c r="AA63" s="119" t="e">
        <f>IF(#REF!&gt;0,MOD(#REF!+180,360),#REF!)</f>
        <v>#REF!</v>
      </c>
      <c r="AB63" s="119" t="e">
        <f>IF(#REF!&gt;0,-1*#REF!,#REF!)</f>
        <v>#REF!</v>
      </c>
    </row>
    <row r="64" spans="1:28" x14ac:dyDescent="0.25">
      <c r="A64" s="120">
        <v>97.2</v>
      </c>
      <c r="B64" s="127">
        <v>0.1</v>
      </c>
      <c r="C64" s="65"/>
      <c r="D64" s="65" t="s">
        <v>91</v>
      </c>
      <c r="E64" s="64">
        <f>Hole_ID!$D$2</f>
        <v>3.28</v>
      </c>
      <c r="F64" s="64">
        <f>Hole_ID!$D$3</f>
        <v>-70.900000000000006</v>
      </c>
      <c r="G64" s="64"/>
      <c r="H64" s="117"/>
      <c r="I64" s="64">
        <f t="shared" si="0"/>
        <v>180</v>
      </c>
      <c r="J64" s="64">
        <f t="shared" si="2"/>
        <v>90</v>
      </c>
      <c r="K64" s="64"/>
      <c r="L64" s="117"/>
      <c r="M64" s="117"/>
      <c r="N64" s="64"/>
      <c r="O64" s="117"/>
      <c r="P64" s="64"/>
      <c r="Q64" s="114"/>
      <c r="Y64" s="114"/>
      <c r="Z64" s="125" t="s">
        <v>213</v>
      </c>
      <c r="AA64" s="119" t="e">
        <f>IF(#REF!&gt;0,MOD(#REF!+180,360),#REF!)</f>
        <v>#REF!</v>
      </c>
      <c r="AB64" s="119" t="e">
        <f>IF(#REF!&gt;0,-1*#REF!,#REF!)</f>
        <v>#REF!</v>
      </c>
    </row>
    <row r="65" spans="1:28" x14ac:dyDescent="0.25">
      <c r="A65" s="120">
        <v>97.33</v>
      </c>
      <c r="B65" s="127">
        <v>0.12</v>
      </c>
      <c r="C65" s="65"/>
      <c r="D65" s="65" t="s">
        <v>89</v>
      </c>
      <c r="E65" s="64">
        <f>Hole_ID!$D$2</f>
        <v>3.28</v>
      </c>
      <c r="F65" s="64">
        <f>Hole_ID!$D$3</f>
        <v>-70.900000000000006</v>
      </c>
      <c r="G65" s="64"/>
      <c r="H65" s="117"/>
      <c r="I65" s="64">
        <f t="shared" si="0"/>
        <v>180</v>
      </c>
      <c r="J65" s="64">
        <f t="shared" si="2"/>
        <v>90</v>
      </c>
      <c r="K65" s="64"/>
      <c r="L65" s="117"/>
      <c r="M65" s="117"/>
      <c r="N65" s="64"/>
      <c r="O65" s="117"/>
      <c r="P65" s="64"/>
      <c r="Q65" s="114"/>
      <c r="Y65" s="114"/>
      <c r="Z65" s="125" t="s">
        <v>214</v>
      </c>
      <c r="AA65" s="119" t="e">
        <f>IF(#REF!&gt;0,MOD(#REF!+180,360),#REF!)</f>
        <v>#REF!</v>
      </c>
      <c r="AB65" s="119" t="e">
        <f>IF(#REF!&gt;0,-1*#REF!,#REF!)</f>
        <v>#REF!</v>
      </c>
    </row>
    <row r="66" spans="1:28" x14ac:dyDescent="0.25">
      <c r="A66" s="120">
        <v>98.8</v>
      </c>
      <c r="B66" s="127"/>
      <c r="C66" s="65"/>
      <c r="D66" s="65" t="s">
        <v>96</v>
      </c>
      <c r="E66" s="64">
        <f>Hole_ID!$D$2</f>
        <v>3.28</v>
      </c>
      <c r="F66" s="64">
        <f>Hole_ID!$D$3</f>
        <v>-70.900000000000006</v>
      </c>
      <c r="G66" s="64">
        <v>63</v>
      </c>
      <c r="H66" s="117"/>
      <c r="I66" s="64">
        <f t="shared" si="0"/>
        <v>180</v>
      </c>
      <c r="J66" s="64">
        <f t="shared" si="2"/>
        <v>27</v>
      </c>
      <c r="K66" s="64"/>
      <c r="L66" s="117"/>
      <c r="M66" s="117"/>
      <c r="N66" s="64"/>
      <c r="O66" s="117"/>
      <c r="P66" s="64"/>
      <c r="Q66" s="114"/>
      <c r="Y66" s="114"/>
      <c r="Z66" s="125" t="s">
        <v>491</v>
      </c>
      <c r="AA66" s="119" t="e">
        <f>IF(#REF!&gt;0,MOD(#REF!+180,360),#REF!)</f>
        <v>#REF!</v>
      </c>
      <c r="AB66" s="119" t="e">
        <f>IF(#REF!&gt;0,-1*#REF!,#REF!)</f>
        <v>#REF!</v>
      </c>
    </row>
    <row r="67" spans="1:28" x14ac:dyDescent="0.25">
      <c r="A67" s="120">
        <v>100.13</v>
      </c>
      <c r="B67" s="127"/>
      <c r="C67" s="65"/>
      <c r="D67" s="65" t="s">
        <v>99</v>
      </c>
      <c r="E67" s="64">
        <f>Hole_ID!$D$2</f>
        <v>3.28</v>
      </c>
      <c r="F67" s="64">
        <f>Hole_ID!$D$3</f>
        <v>-70.900000000000006</v>
      </c>
      <c r="G67" s="64">
        <v>19</v>
      </c>
      <c r="H67" s="117"/>
      <c r="I67" s="64">
        <f t="shared" si="0"/>
        <v>180</v>
      </c>
      <c r="J67" s="64">
        <f t="shared" si="2"/>
        <v>71</v>
      </c>
      <c r="K67" s="64"/>
      <c r="L67" s="117"/>
      <c r="M67" s="117"/>
      <c r="N67" s="64"/>
      <c r="O67" s="117"/>
      <c r="P67" s="64"/>
      <c r="Q67" s="114"/>
      <c r="Y67" s="114"/>
      <c r="Z67" s="125"/>
      <c r="AA67" s="119" t="e">
        <f>IF(#REF!&gt;0,MOD(#REF!+180,360),#REF!)</f>
        <v>#REF!</v>
      </c>
      <c r="AB67" s="119" t="e">
        <f>IF(#REF!&gt;0,-1*#REF!,#REF!)</f>
        <v>#REF!</v>
      </c>
    </row>
    <row r="68" spans="1:28" x14ac:dyDescent="0.25">
      <c r="A68" s="120">
        <v>102.15</v>
      </c>
      <c r="B68" s="127"/>
      <c r="C68" s="65">
        <v>2</v>
      </c>
      <c r="D68" s="65" t="s">
        <v>83</v>
      </c>
      <c r="E68" s="64">
        <f>Hole_ID!$D$2</f>
        <v>3.28</v>
      </c>
      <c r="F68" s="64">
        <f>Hole_ID!$D$3</f>
        <v>-70.900000000000006</v>
      </c>
      <c r="G68" s="64">
        <v>56</v>
      </c>
      <c r="H68" s="117">
        <v>246</v>
      </c>
      <c r="I68" s="64">
        <f t="shared" si="0"/>
        <v>66</v>
      </c>
      <c r="J68" s="64">
        <f t="shared" si="2"/>
        <v>34</v>
      </c>
      <c r="K68" s="64"/>
      <c r="L68" s="117"/>
      <c r="M68" s="117"/>
      <c r="N68" s="64"/>
      <c r="O68" s="117"/>
      <c r="P68" s="64"/>
      <c r="Q68" s="114"/>
      <c r="Y68" s="114"/>
      <c r="Z68" s="125"/>
      <c r="AA68" s="119" t="e">
        <f>IF(#REF!&gt;0,MOD(#REF!+180,360),#REF!)</f>
        <v>#REF!</v>
      </c>
      <c r="AB68" s="119" t="e">
        <f>IF(#REF!&gt;0,-1*#REF!,#REF!)</f>
        <v>#REF!</v>
      </c>
    </row>
    <row r="69" spans="1:28" x14ac:dyDescent="0.25">
      <c r="A69" s="120">
        <v>102.77</v>
      </c>
      <c r="B69" s="127"/>
      <c r="C69" s="65"/>
      <c r="D69" s="65" t="s">
        <v>93</v>
      </c>
      <c r="E69" s="64">
        <f>Hole_ID!$D$2</f>
        <v>3.28</v>
      </c>
      <c r="F69" s="64">
        <f>Hole_ID!$D$3</f>
        <v>-70.900000000000006</v>
      </c>
      <c r="G69" s="64">
        <v>35</v>
      </c>
      <c r="H69" s="117"/>
      <c r="I69" s="64">
        <f t="shared" ref="I69:I132" si="3">MOD(H69+180,360)</f>
        <v>180</v>
      </c>
      <c r="J69" s="64">
        <f t="shared" ref="J69:J100" si="4">90-G69</f>
        <v>55</v>
      </c>
      <c r="K69" s="64"/>
      <c r="L69" s="117"/>
      <c r="M69" s="117"/>
      <c r="N69" s="64"/>
      <c r="O69" s="117"/>
      <c r="P69" s="64"/>
      <c r="Q69" s="114"/>
      <c r="Y69" s="114"/>
      <c r="Z69" s="125" t="s">
        <v>492</v>
      </c>
      <c r="AA69" s="119" t="e">
        <f>IF(#REF!&gt;0,MOD(#REF!+180,360),#REF!)</f>
        <v>#REF!</v>
      </c>
      <c r="AB69" s="119" t="e">
        <f>IF(#REF!&gt;0,-1*#REF!,#REF!)</f>
        <v>#REF!</v>
      </c>
    </row>
    <row r="70" spans="1:28" x14ac:dyDescent="0.25">
      <c r="A70" s="120">
        <v>103.85</v>
      </c>
      <c r="B70" s="127"/>
      <c r="C70" s="65">
        <v>2</v>
      </c>
      <c r="D70" s="65" t="s">
        <v>83</v>
      </c>
      <c r="E70" s="64">
        <f>Hole_ID!$D$2</f>
        <v>3.28</v>
      </c>
      <c r="F70" s="64">
        <f>Hole_ID!$D$3</f>
        <v>-70.900000000000006</v>
      </c>
      <c r="G70" s="64">
        <v>33</v>
      </c>
      <c r="H70" s="117">
        <v>78</v>
      </c>
      <c r="I70" s="64">
        <f t="shared" si="3"/>
        <v>258</v>
      </c>
      <c r="J70" s="64">
        <f t="shared" si="4"/>
        <v>57</v>
      </c>
      <c r="K70" s="64"/>
      <c r="L70" s="117"/>
      <c r="M70" s="117"/>
      <c r="N70" s="64"/>
      <c r="O70" s="117"/>
      <c r="P70" s="64"/>
      <c r="Q70" s="114"/>
      <c r="Y70" s="114"/>
      <c r="Z70" s="125"/>
      <c r="AA70" s="119" t="e">
        <f>IF(#REF!&gt;0,MOD(#REF!+180,360),#REF!)</f>
        <v>#REF!</v>
      </c>
      <c r="AB70" s="119" t="e">
        <f>IF(#REF!&gt;0,-1*#REF!,#REF!)</f>
        <v>#REF!</v>
      </c>
    </row>
    <row r="71" spans="1:28" x14ac:dyDescent="0.25">
      <c r="A71" s="120">
        <v>104.32</v>
      </c>
      <c r="B71" s="127"/>
      <c r="C71" s="65">
        <v>2</v>
      </c>
      <c r="D71" s="65" t="s">
        <v>93</v>
      </c>
      <c r="E71" s="64">
        <f>Hole_ID!$D$2</f>
        <v>3.28</v>
      </c>
      <c r="F71" s="64">
        <f>Hole_ID!$D$3</f>
        <v>-70.900000000000006</v>
      </c>
      <c r="G71" s="64">
        <v>64</v>
      </c>
      <c r="H71" s="117">
        <v>323</v>
      </c>
      <c r="I71" s="64">
        <f t="shared" si="3"/>
        <v>143</v>
      </c>
      <c r="J71" s="64">
        <f t="shared" si="4"/>
        <v>26</v>
      </c>
      <c r="K71" s="64"/>
      <c r="L71" s="117"/>
      <c r="M71" s="117"/>
      <c r="N71" s="64"/>
      <c r="O71" s="117"/>
      <c r="P71" s="64"/>
      <c r="Q71" s="114"/>
      <c r="Y71" s="114"/>
      <c r="Z71" s="125"/>
      <c r="AA71" s="119" t="e">
        <f>IF(#REF!&gt;0,MOD(#REF!+180,360),#REF!)</f>
        <v>#REF!</v>
      </c>
      <c r="AB71" s="119" t="e">
        <f>IF(#REF!&gt;0,-1*#REF!,#REF!)</f>
        <v>#REF!</v>
      </c>
    </row>
    <row r="72" spans="1:28" x14ac:dyDescent="0.25">
      <c r="A72" s="120">
        <v>104.35</v>
      </c>
      <c r="B72" s="127"/>
      <c r="C72" s="65">
        <v>2</v>
      </c>
      <c r="D72" s="65" t="s">
        <v>96</v>
      </c>
      <c r="E72" s="64">
        <f>Hole_ID!$D$2</f>
        <v>3.28</v>
      </c>
      <c r="F72" s="64">
        <f>Hole_ID!$D$3</f>
        <v>-70.900000000000006</v>
      </c>
      <c r="G72" s="64">
        <v>57</v>
      </c>
      <c r="H72" s="117">
        <v>38</v>
      </c>
      <c r="I72" s="64">
        <f t="shared" si="3"/>
        <v>218</v>
      </c>
      <c r="J72" s="64">
        <f t="shared" si="4"/>
        <v>33</v>
      </c>
      <c r="K72" s="64"/>
      <c r="L72" s="117"/>
      <c r="M72" s="117"/>
      <c r="N72" s="64"/>
      <c r="O72" s="117"/>
      <c r="P72" s="64"/>
      <c r="Q72" s="114"/>
      <c r="Y72" s="114"/>
      <c r="Z72" s="125" t="s">
        <v>493</v>
      </c>
      <c r="AA72" s="119" t="e">
        <f>IF(#REF!&gt;0,MOD(#REF!+180,360),#REF!)</f>
        <v>#REF!</v>
      </c>
      <c r="AB72" s="119" t="e">
        <f>IF(#REF!&gt;0,-1*#REF!,#REF!)</f>
        <v>#REF!</v>
      </c>
    </row>
    <row r="73" spans="1:28" x14ac:dyDescent="0.25">
      <c r="A73" s="120">
        <v>104.59</v>
      </c>
      <c r="B73" s="127"/>
      <c r="C73" s="65">
        <v>2</v>
      </c>
      <c r="D73" s="65" t="s">
        <v>83</v>
      </c>
      <c r="E73" s="64">
        <f>Hole_ID!$D$2</f>
        <v>3.28</v>
      </c>
      <c r="F73" s="64">
        <f>Hole_ID!$D$3</f>
        <v>-70.900000000000006</v>
      </c>
      <c r="G73" s="64">
        <v>60</v>
      </c>
      <c r="H73" s="117">
        <v>344</v>
      </c>
      <c r="I73" s="64">
        <f t="shared" si="3"/>
        <v>164</v>
      </c>
      <c r="J73" s="64">
        <f t="shared" si="4"/>
        <v>30</v>
      </c>
      <c r="K73" s="64"/>
      <c r="L73" s="117"/>
      <c r="M73" s="117"/>
      <c r="N73" s="64"/>
      <c r="O73" s="117"/>
      <c r="P73" s="64"/>
      <c r="Q73" s="114"/>
      <c r="Y73" s="114"/>
      <c r="Z73" s="125"/>
      <c r="AA73" s="119" t="e">
        <f>IF(#REF!&gt;0,MOD(#REF!+180,360),#REF!)</f>
        <v>#REF!</v>
      </c>
      <c r="AB73" s="119" t="e">
        <f>IF(#REF!&gt;0,-1*#REF!,#REF!)</f>
        <v>#REF!</v>
      </c>
    </row>
    <row r="74" spans="1:28" x14ac:dyDescent="0.25">
      <c r="A74" s="120">
        <v>106.03</v>
      </c>
      <c r="B74" s="127">
        <v>7.0000000000000001E-3</v>
      </c>
      <c r="C74" s="65"/>
      <c r="D74" s="65" t="s">
        <v>85</v>
      </c>
      <c r="E74" s="64">
        <f>Hole_ID!$D$2</f>
        <v>3.28</v>
      </c>
      <c r="F74" s="64">
        <f>Hole_ID!$D$3</f>
        <v>-70.900000000000006</v>
      </c>
      <c r="G74" s="64">
        <v>48</v>
      </c>
      <c r="H74" s="117"/>
      <c r="I74" s="64">
        <f t="shared" si="3"/>
        <v>180</v>
      </c>
      <c r="J74" s="64">
        <f t="shared" si="4"/>
        <v>42</v>
      </c>
      <c r="K74" s="64"/>
      <c r="L74" s="117"/>
      <c r="M74" s="117"/>
      <c r="N74" s="64"/>
      <c r="O74" s="117"/>
      <c r="P74" s="64"/>
      <c r="Q74" s="114"/>
      <c r="R74" s="64" t="s">
        <v>192</v>
      </c>
      <c r="Y74" s="114"/>
      <c r="Z74" s="125"/>
      <c r="AA74" s="119" t="e">
        <f>IF(#REF!&gt;0,MOD(#REF!+180,360),#REF!)</f>
        <v>#REF!</v>
      </c>
      <c r="AB74" s="119" t="e">
        <f>IF(#REF!&gt;0,-1*#REF!,#REF!)</f>
        <v>#REF!</v>
      </c>
    </row>
    <row r="75" spans="1:28" x14ac:dyDescent="0.25">
      <c r="A75" s="120">
        <v>112.6</v>
      </c>
      <c r="B75" s="127">
        <v>1</v>
      </c>
      <c r="C75" s="65"/>
      <c r="D75" s="65" t="s">
        <v>89</v>
      </c>
      <c r="E75" s="64">
        <f>Hole_ID!$D$2</f>
        <v>3.28</v>
      </c>
      <c r="F75" s="64">
        <f>Hole_ID!$D$3</f>
        <v>-70.900000000000006</v>
      </c>
      <c r="G75" s="64"/>
      <c r="H75" s="117"/>
      <c r="I75" s="64">
        <f t="shared" si="3"/>
        <v>180</v>
      </c>
      <c r="J75" s="64">
        <f t="shared" si="4"/>
        <v>90</v>
      </c>
      <c r="K75" s="64"/>
      <c r="L75" s="117"/>
      <c r="M75" s="117"/>
      <c r="N75" s="64"/>
      <c r="O75" s="117"/>
      <c r="P75" s="64"/>
      <c r="Q75" s="114"/>
      <c r="Y75" s="114"/>
      <c r="Z75" s="125" t="s">
        <v>494</v>
      </c>
      <c r="AA75" s="119" t="e">
        <f>IF(#REF!&gt;0,MOD(#REF!+180,360),#REF!)</f>
        <v>#REF!</v>
      </c>
      <c r="AB75" s="119" t="e">
        <f>IF(#REF!&gt;0,-1*#REF!,#REF!)</f>
        <v>#REF!</v>
      </c>
    </row>
    <row r="76" spans="1:28" x14ac:dyDescent="0.25">
      <c r="A76" s="120">
        <v>114.9</v>
      </c>
      <c r="B76" s="127"/>
      <c r="C76" s="65"/>
      <c r="D76" s="65" t="s">
        <v>83</v>
      </c>
      <c r="E76" s="64">
        <f>Hole_ID!$D$2</f>
        <v>3.28</v>
      </c>
      <c r="F76" s="64">
        <f>Hole_ID!$D$3</f>
        <v>-70.900000000000006</v>
      </c>
      <c r="G76" s="64">
        <v>48</v>
      </c>
      <c r="H76" s="117"/>
      <c r="I76" s="64">
        <f t="shared" si="3"/>
        <v>180</v>
      </c>
      <c r="J76" s="64">
        <f t="shared" si="4"/>
        <v>42</v>
      </c>
      <c r="K76" s="64"/>
      <c r="L76" s="117"/>
      <c r="M76" s="117"/>
      <c r="N76" s="64"/>
      <c r="O76" s="117"/>
      <c r="P76" s="64"/>
      <c r="Q76" s="114"/>
      <c r="Y76" s="114"/>
      <c r="Z76" s="125"/>
      <c r="AA76" s="119" t="e">
        <f>IF(#REF!&gt;0,MOD(#REF!+180,360),#REF!)</f>
        <v>#REF!</v>
      </c>
      <c r="AB76" s="119" t="e">
        <f>IF(#REF!&gt;0,-1*#REF!,#REF!)</f>
        <v>#REF!</v>
      </c>
    </row>
    <row r="77" spans="1:28" x14ac:dyDescent="0.25">
      <c r="A77" s="120">
        <v>117.4</v>
      </c>
      <c r="B77" s="127"/>
      <c r="C77" s="65"/>
      <c r="D77" s="65" t="s">
        <v>96</v>
      </c>
      <c r="E77" s="64">
        <f>Hole_ID!$D$2</f>
        <v>3.28</v>
      </c>
      <c r="F77" s="64">
        <f>Hole_ID!$D$3</f>
        <v>-70.900000000000006</v>
      </c>
      <c r="G77" s="64">
        <v>48</v>
      </c>
      <c r="H77" s="117"/>
      <c r="I77" s="64">
        <f t="shared" si="3"/>
        <v>180</v>
      </c>
      <c r="J77" s="64">
        <f t="shared" si="4"/>
        <v>42</v>
      </c>
      <c r="K77" s="64"/>
      <c r="L77" s="117"/>
      <c r="M77" s="117"/>
      <c r="N77" s="64"/>
      <c r="O77" s="117"/>
      <c r="P77" s="64"/>
      <c r="Q77" s="114"/>
      <c r="Y77" s="114"/>
      <c r="Z77" s="125" t="s">
        <v>495</v>
      </c>
      <c r="AA77" s="119" t="e">
        <f>IF(#REF!&gt;0,MOD(#REF!+180,360),#REF!)</f>
        <v>#REF!</v>
      </c>
      <c r="AB77" s="119" t="e">
        <f>IF(#REF!&gt;0,-1*#REF!,#REF!)</f>
        <v>#REF!</v>
      </c>
    </row>
    <row r="78" spans="1:28" x14ac:dyDescent="0.25">
      <c r="A78" s="120">
        <v>122.18</v>
      </c>
      <c r="B78" s="127">
        <v>1.6E-2</v>
      </c>
      <c r="C78" s="65"/>
      <c r="D78" s="65" t="s">
        <v>85</v>
      </c>
      <c r="E78" s="64">
        <f>Hole_ID!$D$2</f>
        <v>3.28</v>
      </c>
      <c r="F78" s="64">
        <f>Hole_ID!$D$3</f>
        <v>-70.900000000000006</v>
      </c>
      <c r="G78" s="64">
        <v>25</v>
      </c>
      <c r="H78" s="117"/>
      <c r="I78" s="64">
        <f t="shared" si="3"/>
        <v>180</v>
      </c>
      <c r="J78" s="64">
        <f t="shared" si="4"/>
        <v>65</v>
      </c>
      <c r="K78" s="64"/>
      <c r="L78" s="117"/>
      <c r="M78" s="117"/>
      <c r="N78" s="64"/>
      <c r="O78" s="117"/>
      <c r="P78" s="64"/>
      <c r="Q78" s="114"/>
      <c r="T78" s="64" t="s">
        <v>192</v>
      </c>
      <c r="W78" s="64" t="s">
        <v>192</v>
      </c>
      <c r="Y78" s="114"/>
      <c r="Z78" s="125"/>
      <c r="AA78" s="119" t="e">
        <f>IF(#REF!&gt;0,MOD(#REF!+180,360),#REF!)</f>
        <v>#REF!</v>
      </c>
      <c r="AB78" s="119" t="e">
        <f>IF(#REF!&gt;0,-1*#REF!,#REF!)</f>
        <v>#REF!</v>
      </c>
    </row>
    <row r="79" spans="1:28" x14ac:dyDescent="0.25">
      <c r="A79" s="120">
        <v>124.75</v>
      </c>
      <c r="B79" s="127"/>
      <c r="C79" s="65"/>
      <c r="D79" s="65" t="s">
        <v>83</v>
      </c>
      <c r="E79" s="64">
        <f>Hole_ID!$D$2</f>
        <v>3.28</v>
      </c>
      <c r="F79" s="64">
        <f>Hole_ID!$D$3</f>
        <v>-70.900000000000006</v>
      </c>
      <c r="G79" s="64">
        <v>23</v>
      </c>
      <c r="H79" s="117"/>
      <c r="I79" s="64">
        <f t="shared" si="3"/>
        <v>180</v>
      </c>
      <c r="J79" s="64">
        <f t="shared" si="4"/>
        <v>67</v>
      </c>
      <c r="K79" s="64"/>
      <c r="L79" s="117"/>
      <c r="M79" s="117"/>
      <c r="N79" s="64"/>
      <c r="O79" s="117"/>
      <c r="P79" s="64"/>
      <c r="Q79" s="114"/>
      <c r="Y79" s="114"/>
      <c r="Z79" s="125"/>
      <c r="AA79" s="119" t="e">
        <f>IF(#REF!&gt;0,MOD(#REF!+180,360),#REF!)</f>
        <v>#REF!</v>
      </c>
      <c r="AB79" s="119" t="e">
        <f>IF(#REF!&gt;0,-1*#REF!,#REF!)</f>
        <v>#REF!</v>
      </c>
    </row>
    <row r="80" spans="1:28" x14ac:dyDescent="0.25">
      <c r="A80" s="120">
        <v>129.09</v>
      </c>
      <c r="B80" s="127"/>
      <c r="C80" s="65"/>
      <c r="D80" s="65" t="s">
        <v>93</v>
      </c>
      <c r="E80" s="64">
        <f>Hole_ID!$D$2</f>
        <v>3.28</v>
      </c>
      <c r="F80" s="64">
        <f>Hole_ID!$D$3</f>
        <v>-70.900000000000006</v>
      </c>
      <c r="G80" s="64">
        <v>64</v>
      </c>
      <c r="H80" s="117"/>
      <c r="I80" s="64">
        <f t="shared" si="3"/>
        <v>180</v>
      </c>
      <c r="J80" s="64">
        <f t="shared" si="4"/>
        <v>26</v>
      </c>
      <c r="K80" s="64"/>
      <c r="L80" s="117"/>
      <c r="M80" s="117"/>
      <c r="N80" s="64"/>
      <c r="O80" s="117"/>
      <c r="P80" s="64"/>
      <c r="Q80" s="114"/>
      <c r="Y80" s="114"/>
      <c r="Z80" s="125" t="s">
        <v>498</v>
      </c>
      <c r="AA80" s="119" t="e">
        <f>IF(#REF!&gt;0,MOD(#REF!+180,360),#REF!)</f>
        <v>#REF!</v>
      </c>
      <c r="AB80" s="119" t="e">
        <f>IF(#REF!&gt;0,-1*#REF!,#REF!)</f>
        <v>#REF!</v>
      </c>
    </row>
    <row r="81" spans="1:28" x14ac:dyDescent="0.25">
      <c r="A81" s="120">
        <v>129.74</v>
      </c>
      <c r="B81" s="127">
        <v>4.2000000000000003E-2</v>
      </c>
      <c r="C81" s="65"/>
      <c r="D81" s="65" t="s">
        <v>85</v>
      </c>
      <c r="E81" s="64">
        <f>Hole_ID!$D$2</f>
        <v>3.28</v>
      </c>
      <c r="F81" s="64">
        <f>Hole_ID!$D$3</f>
        <v>-70.900000000000006</v>
      </c>
      <c r="G81" s="64">
        <v>36</v>
      </c>
      <c r="H81" s="117"/>
      <c r="I81" s="64">
        <f t="shared" si="3"/>
        <v>180</v>
      </c>
      <c r="J81" s="64">
        <f t="shared" si="4"/>
        <v>54</v>
      </c>
      <c r="K81" s="64"/>
      <c r="L81" s="117"/>
      <c r="M81" s="117"/>
      <c r="N81" s="64"/>
      <c r="O81" s="117"/>
      <c r="P81" s="64"/>
      <c r="Q81" s="114"/>
      <c r="S81" s="64" t="s">
        <v>192</v>
      </c>
      <c r="T81" s="64" t="s">
        <v>192</v>
      </c>
      <c r="W81" s="64" t="s">
        <v>192</v>
      </c>
      <c r="X81" s="64" t="s">
        <v>192</v>
      </c>
      <c r="Y81" s="114"/>
      <c r="Z81" s="125" t="s">
        <v>496</v>
      </c>
      <c r="AA81" s="119" t="e">
        <f>IF(#REF!&gt;0,MOD(#REF!+180,360),#REF!)</f>
        <v>#REF!</v>
      </c>
      <c r="AB81" s="119" t="e">
        <f>IF(#REF!&gt;0,-1*#REF!,#REF!)</f>
        <v>#REF!</v>
      </c>
    </row>
    <row r="82" spans="1:28" x14ac:dyDescent="0.25">
      <c r="A82" s="120">
        <v>132.34</v>
      </c>
      <c r="B82" s="127">
        <v>2E-3</v>
      </c>
      <c r="C82" s="65">
        <v>2</v>
      </c>
      <c r="D82" s="65" t="s">
        <v>85</v>
      </c>
      <c r="E82" s="64">
        <f>Hole_ID!$D$2</f>
        <v>3.28</v>
      </c>
      <c r="F82" s="64">
        <f>Hole_ID!$D$3</f>
        <v>-70.900000000000006</v>
      </c>
      <c r="G82" s="64">
        <v>35</v>
      </c>
      <c r="H82" s="117">
        <v>170</v>
      </c>
      <c r="I82" s="64">
        <f t="shared" si="3"/>
        <v>350</v>
      </c>
      <c r="J82" s="64">
        <f t="shared" si="4"/>
        <v>55</v>
      </c>
      <c r="K82" s="64"/>
      <c r="L82" s="117"/>
      <c r="M82" s="117"/>
      <c r="N82" s="64"/>
      <c r="O82" s="117"/>
      <c r="P82" s="64"/>
      <c r="Q82" s="114"/>
      <c r="W82" s="64" t="s">
        <v>192</v>
      </c>
      <c r="Y82" s="114"/>
      <c r="Z82" s="125" t="s">
        <v>497</v>
      </c>
      <c r="AA82" s="119" t="e">
        <f>IF(#REF!&gt;0,MOD(#REF!+180,360),#REF!)</f>
        <v>#REF!</v>
      </c>
      <c r="AB82" s="119" t="e">
        <f>IF(#REF!&gt;0,-1*#REF!,#REF!)</f>
        <v>#REF!</v>
      </c>
    </row>
    <row r="83" spans="1:28" x14ac:dyDescent="0.25">
      <c r="A83" s="120">
        <v>132.5</v>
      </c>
      <c r="B83" s="127"/>
      <c r="C83" s="65">
        <v>2</v>
      </c>
      <c r="D83" s="65" t="s">
        <v>83</v>
      </c>
      <c r="E83" s="64">
        <f>Hole_ID!$D$2</f>
        <v>3.28</v>
      </c>
      <c r="F83" s="64">
        <f>Hole_ID!$D$3</f>
        <v>-70.900000000000006</v>
      </c>
      <c r="G83" s="64">
        <v>56</v>
      </c>
      <c r="H83" s="117">
        <v>346</v>
      </c>
      <c r="I83" s="64">
        <f t="shared" si="3"/>
        <v>166</v>
      </c>
      <c r="J83" s="64">
        <f t="shared" si="4"/>
        <v>34</v>
      </c>
      <c r="K83" s="64"/>
      <c r="L83" s="117"/>
      <c r="M83" s="117"/>
      <c r="N83" s="64"/>
      <c r="O83" s="117"/>
      <c r="P83" s="64"/>
      <c r="Q83" s="114"/>
      <c r="Y83" s="114"/>
      <c r="Z83" s="125"/>
      <c r="AA83" s="119" t="e">
        <f>IF(#REF!&gt;0,MOD(#REF!+180,360),#REF!)</f>
        <v>#REF!</v>
      </c>
      <c r="AB83" s="119" t="e">
        <f>IF(#REF!&gt;0,-1*#REF!,#REF!)</f>
        <v>#REF!</v>
      </c>
    </row>
    <row r="84" spans="1:28" x14ac:dyDescent="0.25">
      <c r="A84" s="120">
        <v>133.22999999999999</v>
      </c>
      <c r="B84" s="127">
        <v>2.1999999999999999E-2</v>
      </c>
      <c r="C84" s="65">
        <v>2</v>
      </c>
      <c r="D84" s="65" t="s">
        <v>85</v>
      </c>
      <c r="E84" s="64">
        <f>Hole_ID!$D$2</f>
        <v>3.28</v>
      </c>
      <c r="F84" s="64">
        <f>Hole_ID!$D$3</f>
        <v>-70.900000000000006</v>
      </c>
      <c r="G84" s="64">
        <v>40</v>
      </c>
      <c r="H84" s="117">
        <v>177</v>
      </c>
      <c r="I84" s="64">
        <f t="shared" si="3"/>
        <v>357</v>
      </c>
      <c r="J84" s="64">
        <f t="shared" si="4"/>
        <v>50</v>
      </c>
      <c r="K84" s="64"/>
      <c r="L84" s="117"/>
      <c r="M84" s="117"/>
      <c r="N84" s="64"/>
      <c r="O84" s="117"/>
      <c r="P84" s="64"/>
      <c r="Q84" s="114"/>
      <c r="W84" s="64" t="s">
        <v>192</v>
      </c>
      <c r="Y84" s="114"/>
      <c r="Z84" s="125" t="s">
        <v>497</v>
      </c>
      <c r="AA84" s="119" t="e">
        <f>IF(#REF!&gt;0,MOD(#REF!+180,360),#REF!)</f>
        <v>#REF!</v>
      </c>
      <c r="AB84" s="119" t="e">
        <f>IF(#REF!&gt;0,-1*#REF!,#REF!)</f>
        <v>#REF!</v>
      </c>
    </row>
    <row r="85" spans="1:28" x14ac:dyDescent="0.25">
      <c r="A85" s="120">
        <v>133.44</v>
      </c>
      <c r="B85" s="127">
        <v>3.0000000000000001E-3</v>
      </c>
      <c r="C85" s="65">
        <v>2</v>
      </c>
      <c r="D85" s="65" t="s">
        <v>85</v>
      </c>
      <c r="E85" s="64">
        <f>Hole_ID!$D$2</f>
        <v>3.28</v>
      </c>
      <c r="F85" s="64">
        <f>Hole_ID!$D$3</f>
        <v>-70.900000000000006</v>
      </c>
      <c r="G85" s="64">
        <v>75</v>
      </c>
      <c r="H85" s="117">
        <v>134</v>
      </c>
      <c r="I85" s="64">
        <f t="shared" si="3"/>
        <v>314</v>
      </c>
      <c r="J85" s="64">
        <f t="shared" si="4"/>
        <v>15</v>
      </c>
      <c r="K85" s="64"/>
      <c r="L85" s="117"/>
      <c r="M85" s="117"/>
      <c r="N85" s="64"/>
      <c r="O85" s="117"/>
      <c r="P85" s="64"/>
      <c r="Q85" s="114"/>
      <c r="R85" s="64" t="s">
        <v>192</v>
      </c>
      <c r="T85" s="64" t="s">
        <v>192</v>
      </c>
      <c r="Y85" s="114"/>
      <c r="Z85" s="125"/>
      <c r="AA85" s="119" t="e">
        <f>IF(#REF!&gt;0,MOD(#REF!+180,360),#REF!)</f>
        <v>#REF!</v>
      </c>
      <c r="AB85" s="119" t="e">
        <f>IF(#REF!&gt;0,-1*#REF!,#REF!)</f>
        <v>#REF!</v>
      </c>
    </row>
    <row r="86" spans="1:28" x14ac:dyDescent="0.25">
      <c r="A86" s="120">
        <v>134.85</v>
      </c>
      <c r="B86" s="127"/>
      <c r="C86" s="65">
        <v>2</v>
      </c>
      <c r="D86" s="65" t="s">
        <v>83</v>
      </c>
      <c r="E86" s="64">
        <f>Hole_ID!$D$2</f>
        <v>3.28</v>
      </c>
      <c r="F86" s="64">
        <f>Hole_ID!$D$3</f>
        <v>-70.900000000000006</v>
      </c>
      <c r="G86" s="64">
        <v>58</v>
      </c>
      <c r="H86" s="117">
        <v>23</v>
      </c>
      <c r="I86" s="64">
        <f t="shared" si="3"/>
        <v>203</v>
      </c>
      <c r="J86" s="64">
        <f t="shared" si="4"/>
        <v>32</v>
      </c>
      <c r="K86" s="64"/>
      <c r="L86" s="117"/>
      <c r="M86" s="117"/>
      <c r="N86" s="64"/>
      <c r="O86" s="117"/>
      <c r="P86" s="64"/>
      <c r="Q86" s="114"/>
      <c r="Y86" s="114"/>
      <c r="Z86" s="125" t="s">
        <v>228</v>
      </c>
      <c r="AA86" s="119" t="e">
        <f>IF(#REF!&gt;0,MOD(#REF!+180,360),#REF!)</f>
        <v>#REF!</v>
      </c>
      <c r="AB86" s="119" t="e">
        <f>IF(#REF!&gt;0,-1*#REF!,#REF!)</f>
        <v>#REF!</v>
      </c>
    </row>
    <row r="87" spans="1:28" x14ac:dyDescent="0.25">
      <c r="A87" s="120">
        <v>134.94</v>
      </c>
      <c r="B87" s="127">
        <v>1.2E-2</v>
      </c>
      <c r="C87" s="65">
        <v>2</v>
      </c>
      <c r="D87" s="65" t="s">
        <v>85</v>
      </c>
      <c r="E87" s="64">
        <f>Hole_ID!$D$2</f>
        <v>3.28</v>
      </c>
      <c r="F87" s="64">
        <f>Hole_ID!$D$3</f>
        <v>-70.900000000000006</v>
      </c>
      <c r="G87" s="64">
        <v>61</v>
      </c>
      <c r="H87" s="117">
        <v>184</v>
      </c>
      <c r="I87" s="64">
        <f t="shared" si="3"/>
        <v>4</v>
      </c>
      <c r="J87" s="64">
        <f t="shared" si="4"/>
        <v>29</v>
      </c>
      <c r="K87" s="64"/>
      <c r="L87" s="117"/>
      <c r="M87" s="117"/>
      <c r="N87" s="64"/>
      <c r="O87" s="117"/>
      <c r="P87" s="64"/>
      <c r="Q87" s="114"/>
      <c r="R87" s="64" t="s">
        <v>192</v>
      </c>
      <c r="U87" s="64" t="s">
        <v>192</v>
      </c>
      <c r="Y87" s="114"/>
      <c r="Z87" s="125" t="s">
        <v>228</v>
      </c>
      <c r="AA87" s="119" t="e">
        <f>IF(#REF!&gt;0,MOD(#REF!+180,360),#REF!)</f>
        <v>#REF!</v>
      </c>
      <c r="AB87" s="119" t="e">
        <f>IF(#REF!&gt;0,-1*#REF!,#REF!)</f>
        <v>#REF!</v>
      </c>
    </row>
    <row r="88" spans="1:28" x14ac:dyDescent="0.25">
      <c r="A88" s="120">
        <v>136.66</v>
      </c>
      <c r="B88" s="127"/>
      <c r="C88" s="65"/>
      <c r="D88" s="65" t="s">
        <v>93</v>
      </c>
      <c r="E88" s="64">
        <f>Hole_ID!$D$2</f>
        <v>3.28</v>
      </c>
      <c r="F88" s="64">
        <f>Hole_ID!$D$3</f>
        <v>-70.900000000000006</v>
      </c>
      <c r="G88" s="64">
        <v>44</v>
      </c>
      <c r="H88" s="117"/>
      <c r="I88" s="64">
        <f t="shared" si="3"/>
        <v>180</v>
      </c>
      <c r="J88" s="64">
        <f t="shared" si="4"/>
        <v>46</v>
      </c>
      <c r="K88" s="64"/>
      <c r="L88" s="117"/>
      <c r="M88" s="117"/>
      <c r="N88" s="64"/>
      <c r="O88" s="117"/>
      <c r="P88" s="64"/>
      <c r="Q88" s="114"/>
      <c r="Y88" s="114"/>
      <c r="Z88" s="125"/>
      <c r="AA88" s="119" t="e">
        <f>IF(#REF!&gt;0,MOD(#REF!+180,360),#REF!)</f>
        <v>#REF!</v>
      </c>
      <c r="AB88" s="119" t="e">
        <f>IF(#REF!&gt;0,-1*#REF!,#REF!)</f>
        <v>#REF!</v>
      </c>
    </row>
    <row r="89" spans="1:28" x14ac:dyDescent="0.25">
      <c r="A89" s="120">
        <v>137.30000000000001</v>
      </c>
      <c r="B89" s="127">
        <v>0.03</v>
      </c>
      <c r="C89" s="65"/>
      <c r="D89" s="65" t="s">
        <v>89</v>
      </c>
      <c r="E89" s="64">
        <f>Hole_ID!$D$2</f>
        <v>3.28</v>
      </c>
      <c r="F89" s="64">
        <f>Hole_ID!$D$3</f>
        <v>-70.900000000000006</v>
      </c>
      <c r="G89" s="64"/>
      <c r="H89" s="117"/>
      <c r="I89" s="64">
        <f t="shared" si="3"/>
        <v>180</v>
      </c>
      <c r="J89" s="64">
        <f t="shared" si="4"/>
        <v>90</v>
      </c>
      <c r="K89" s="64"/>
      <c r="L89" s="117"/>
      <c r="M89" s="117"/>
      <c r="N89" s="64"/>
      <c r="O89" s="117"/>
      <c r="P89" s="64"/>
      <c r="Q89" s="114"/>
      <c r="Y89" s="114"/>
      <c r="Z89" s="125"/>
      <c r="AA89" s="119" t="e">
        <f>IF(#REF!&gt;0,MOD(#REF!+180,360),#REF!)</f>
        <v>#REF!</v>
      </c>
      <c r="AB89" s="119" t="e">
        <f>IF(#REF!&gt;0,-1*#REF!,#REF!)</f>
        <v>#REF!</v>
      </c>
    </row>
    <row r="90" spans="1:28" x14ac:dyDescent="0.25">
      <c r="A90" s="120">
        <v>137.65</v>
      </c>
      <c r="B90" s="127">
        <v>0.03</v>
      </c>
      <c r="C90" s="65"/>
      <c r="D90" s="65" t="s">
        <v>89</v>
      </c>
      <c r="E90" s="64">
        <f>Hole_ID!$D$2</f>
        <v>3.28</v>
      </c>
      <c r="F90" s="64">
        <f>Hole_ID!$D$3</f>
        <v>-70.900000000000006</v>
      </c>
      <c r="G90" s="64"/>
      <c r="H90" s="117"/>
      <c r="I90" s="64">
        <f t="shared" si="3"/>
        <v>180</v>
      </c>
      <c r="J90" s="64">
        <f t="shared" si="4"/>
        <v>90</v>
      </c>
      <c r="K90" s="64"/>
      <c r="L90" s="117"/>
      <c r="M90" s="117"/>
      <c r="N90" s="64"/>
      <c r="O90" s="117"/>
      <c r="P90" s="64"/>
      <c r="Q90" s="114"/>
      <c r="Y90" s="114"/>
      <c r="Z90" s="125"/>
      <c r="AA90" s="119" t="e">
        <f>IF(#REF!&gt;0,MOD(#REF!+180,360),#REF!)</f>
        <v>#REF!</v>
      </c>
      <c r="AB90" s="119" t="e">
        <f>IF(#REF!&gt;0,-1*#REF!,#REF!)</f>
        <v>#REF!</v>
      </c>
    </row>
    <row r="91" spans="1:28" x14ac:dyDescent="0.25">
      <c r="A91" s="120">
        <v>138</v>
      </c>
      <c r="B91" s="127">
        <v>0.04</v>
      </c>
      <c r="C91" s="65"/>
      <c r="D91" s="65" t="s">
        <v>89</v>
      </c>
      <c r="E91" s="64">
        <f>Hole_ID!$D$2</f>
        <v>3.28</v>
      </c>
      <c r="F91" s="64">
        <f>Hole_ID!$D$3</f>
        <v>-70.900000000000006</v>
      </c>
      <c r="G91" s="64"/>
      <c r="H91" s="117"/>
      <c r="I91" s="64">
        <f t="shared" si="3"/>
        <v>180</v>
      </c>
      <c r="J91" s="64">
        <f t="shared" si="4"/>
        <v>90</v>
      </c>
      <c r="K91" s="64"/>
      <c r="L91" s="117"/>
      <c r="M91" s="117"/>
      <c r="N91" s="64"/>
      <c r="O91" s="117"/>
      <c r="P91" s="64"/>
      <c r="Q91" s="114"/>
      <c r="Y91" s="114"/>
      <c r="Z91" s="125" t="s">
        <v>494</v>
      </c>
      <c r="AA91" s="119" t="e">
        <f>IF(#REF!&gt;0,MOD(#REF!+180,360),#REF!)</f>
        <v>#REF!</v>
      </c>
      <c r="AB91" s="119" t="e">
        <f>IF(#REF!&gt;0,-1*#REF!,#REF!)</f>
        <v>#REF!</v>
      </c>
    </row>
    <row r="92" spans="1:28" x14ac:dyDescent="0.25">
      <c r="A92" s="120">
        <v>138.19999999999999</v>
      </c>
      <c r="B92" s="127">
        <v>0.1</v>
      </c>
      <c r="C92" s="65"/>
      <c r="D92" s="65" t="s">
        <v>89</v>
      </c>
      <c r="E92" s="64">
        <f>Hole_ID!$D$2</f>
        <v>3.28</v>
      </c>
      <c r="F92" s="64">
        <f>Hole_ID!$D$3</f>
        <v>-70.900000000000006</v>
      </c>
      <c r="G92" s="64"/>
      <c r="H92" s="117"/>
      <c r="I92" s="64">
        <f t="shared" si="3"/>
        <v>180</v>
      </c>
      <c r="J92" s="64">
        <f t="shared" si="4"/>
        <v>90</v>
      </c>
      <c r="K92" s="64"/>
      <c r="L92" s="117"/>
      <c r="M92" s="117"/>
      <c r="N92" s="64"/>
      <c r="O92" s="117"/>
      <c r="P92" s="64"/>
      <c r="Q92" s="114"/>
      <c r="Y92" s="114"/>
      <c r="Z92" s="125"/>
      <c r="AA92" s="119" t="e">
        <f>IF(#REF!&gt;0,MOD(#REF!+180,360),#REF!)</f>
        <v>#REF!</v>
      </c>
      <c r="AB92" s="119" t="e">
        <f>IF(#REF!&gt;0,-1*#REF!,#REF!)</f>
        <v>#REF!</v>
      </c>
    </row>
    <row r="93" spans="1:28" x14ac:dyDescent="0.25">
      <c r="A93" s="120">
        <v>140.6</v>
      </c>
      <c r="B93" s="127"/>
      <c r="C93" s="65">
        <v>2</v>
      </c>
      <c r="D93" s="65" t="s">
        <v>83</v>
      </c>
      <c r="E93" s="64">
        <f>Hole_ID!$D$2</f>
        <v>3.28</v>
      </c>
      <c r="F93" s="64">
        <f>Hole_ID!$D$3</f>
        <v>-70.900000000000006</v>
      </c>
      <c r="G93" s="64">
        <v>49</v>
      </c>
      <c r="H93" s="117">
        <v>339</v>
      </c>
      <c r="I93" s="64">
        <f t="shared" si="3"/>
        <v>159</v>
      </c>
      <c r="J93" s="64">
        <f t="shared" si="4"/>
        <v>41</v>
      </c>
      <c r="K93" s="64"/>
      <c r="L93" s="117"/>
      <c r="M93" s="117"/>
      <c r="N93" s="64"/>
      <c r="O93" s="117"/>
      <c r="P93" s="64"/>
      <c r="Q93" s="114"/>
      <c r="Y93" s="114"/>
      <c r="Z93" s="125"/>
      <c r="AA93" s="119" t="e">
        <f>IF(#REF!&gt;0,MOD(#REF!+180,360),#REF!)</f>
        <v>#REF!</v>
      </c>
      <c r="AB93" s="119" t="e">
        <f>IF(#REF!&gt;0,-1*#REF!,#REF!)</f>
        <v>#REF!</v>
      </c>
    </row>
    <row r="94" spans="1:28" x14ac:dyDescent="0.25">
      <c r="A94" s="120">
        <v>141.93</v>
      </c>
      <c r="B94" s="127"/>
      <c r="C94" s="65"/>
      <c r="D94" s="65" t="s">
        <v>97</v>
      </c>
      <c r="E94" s="64">
        <f>Hole_ID!$D$2</f>
        <v>3.28</v>
      </c>
      <c r="F94" s="64">
        <f>Hole_ID!$D$3</f>
        <v>-70.900000000000006</v>
      </c>
      <c r="G94" s="64">
        <v>58</v>
      </c>
      <c r="H94" s="117"/>
      <c r="I94" s="64">
        <f t="shared" si="3"/>
        <v>180</v>
      </c>
      <c r="J94" s="64">
        <f t="shared" si="4"/>
        <v>32</v>
      </c>
      <c r="K94" s="64"/>
      <c r="L94" s="117"/>
      <c r="M94" s="117"/>
      <c r="N94" s="64"/>
      <c r="O94" s="117"/>
      <c r="P94" s="64"/>
      <c r="Q94" s="114"/>
      <c r="Y94" s="114"/>
      <c r="Z94" s="125" t="s">
        <v>499</v>
      </c>
      <c r="AA94" s="119" t="e">
        <f>IF(#REF!&gt;0,MOD(#REF!+180,360),#REF!)</f>
        <v>#REF!</v>
      </c>
      <c r="AB94" s="119" t="e">
        <f>IF(#REF!&gt;0,-1*#REF!,#REF!)</f>
        <v>#REF!</v>
      </c>
    </row>
    <row r="95" spans="1:28" x14ac:dyDescent="0.25">
      <c r="A95" s="120">
        <v>142.04</v>
      </c>
      <c r="B95" s="127"/>
      <c r="C95" s="65"/>
      <c r="D95" s="65" t="s">
        <v>93</v>
      </c>
      <c r="E95" s="64">
        <f>Hole_ID!$D$2</f>
        <v>3.28</v>
      </c>
      <c r="F95" s="64">
        <f>Hole_ID!$D$3</f>
        <v>-70.900000000000006</v>
      </c>
      <c r="G95" s="64">
        <v>62</v>
      </c>
      <c r="H95" s="117"/>
      <c r="I95" s="64">
        <f t="shared" si="3"/>
        <v>180</v>
      </c>
      <c r="J95" s="64">
        <f t="shared" si="4"/>
        <v>28</v>
      </c>
      <c r="K95" s="64"/>
      <c r="L95" s="117"/>
      <c r="M95" s="117"/>
      <c r="N95" s="64"/>
      <c r="O95" s="117"/>
      <c r="P95" s="64"/>
      <c r="Q95" s="114"/>
      <c r="Y95" s="114"/>
      <c r="Z95" s="125" t="s">
        <v>500</v>
      </c>
      <c r="AA95" s="119" t="e">
        <f>IF(#REF!&gt;0,MOD(#REF!+180,360),#REF!)</f>
        <v>#REF!</v>
      </c>
      <c r="AB95" s="119" t="e">
        <f>IF(#REF!&gt;0,-1*#REF!,#REF!)</f>
        <v>#REF!</v>
      </c>
    </row>
    <row r="96" spans="1:28" x14ac:dyDescent="0.25">
      <c r="A96" s="120">
        <v>142.35</v>
      </c>
      <c r="B96" s="127">
        <v>0.08</v>
      </c>
      <c r="C96" s="65"/>
      <c r="D96" s="65" t="s">
        <v>89</v>
      </c>
      <c r="E96" s="64">
        <f>Hole_ID!$D$2</f>
        <v>3.28</v>
      </c>
      <c r="F96" s="64">
        <f>Hole_ID!$D$3</f>
        <v>-70.900000000000006</v>
      </c>
      <c r="G96" s="64"/>
      <c r="H96" s="117"/>
      <c r="I96" s="64">
        <f t="shared" si="3"/>
        <v>180</v>
      </c>
      <c r="J96" s="64">
        <f t="shared" si="4"/>
        <v>90</v>
      </c>
      <c r="K96" s="64"/>
      <c r="L96" s="117"/>
      <c r="M96" s="117"/>
      <c r="N96" s="64"/>
      <c r="O96" s="117"/>
      <c r="P96" s="64"/>
      <c r="Q96" s="114"/>
      <c r="Y96" s="114"/>
      <c r="Z96" s="125" t="s">
        <v>501</v>
      </c>
      <c r="AA96" s="119" t="e">
        <f>IF(#REF!&gt;0,MOD(#REF!+180,360),#REF!)</f>
        <v>#REF!</v>
      </c>
      <c r="AB96" s="119" t="e">
        <f>IF(#REF!&gt;0,-1*#REF!,#REF!)</f>
        <v>#REF!</v>
      </c>
    </row>
    <row r="97" spans="1:28" x14ac:dyDescent="0.25">
      <c r="A97" s="120">
        <v>144.69</v>
      </c>
      <c r="B97" s="127">
        <v>1E-3</v>
      </c>
      <c r="C97" s="65"/>
      <c r="D97" s="65" t="s">
        <v>100</v>
      </c>
      <c r="E97" s="64">
        <f>Hole_ID!$D$2</f>
        <v>3.28</v>
      </c>
      <c r="F97" s="64">
        <f>Hole_ID!$D$3</f>
        <v>-70.900000000000006</v>
      </c>
      <c r="G97" s="64">
        <v>30</v>
      </c>
      <c r="H97" s="117"/>
      <c r="I97" s="64">
        <f t="shared" si="3"/>
        <v>180</v>
      </c>
      <c r="J97" s="64">
        <f t="shared" si="4"/>
        <v>60</v>
      </c>
      <c r="K97" s="64"/>
      <c r="L97" s="117"/>
      <c r="M97" s="117"/>
      <c r="N97" s="64"/>
      <c r="O97" s="117"/>
      <c r="P97" s="64"/>
      <c r="Q97" s="114"/>
      <c r="T97" s="64" t="s">
        <v>192</v>
      </c>
      <c r="Y97" s="114"/>
      <c r="Z97" s="125"/>
      <c r="AA97" s="119" t="e">
        <f>IF(#REF!&gt;0,MOD(#REF!+180,360),#REF!)</f>
        <v>#REF!</v>
      </c>
      <c r="AB97" s="119" t="e">
        <f>IF(#REF!&gt;0,-1*#REF!,#REF!)</f>
        <v>#REF!</v>
      </c>
    </row>
    <row r="98" spans="1:28" x14ac:dyDescent="0.25">
      <c r="A98" s="120">
        <v>145.79</v>
      </c>
      <c r="B98" s="127">
        <v>7.0000000000000001E-3</v>
      </c>
      <c r="C98" s="65"/>
      <c r="D98" s="65" t="s">
        <v>85</v>
      </c>
      <c r="E98" s="64">
        <f>Hole_ID!$D$2</f>
        <v>3.28</v>
      </c>
      <c r="F98" s="64">
        <f>Hole_ID!$D$3</f>
        <v>-70.900000000000006</v>
      </c>
      <c r="G98" s="64">
        <v>41</v>
      </c>
      <c r="H98" s="117"/>
      <c r="I98" s="64">
        <f t="shared" si="3"/>
        <v>180</v>
      </c>
      <c r="J98" s="64">
        <f t="shared" si="4"/>
        <v>49</v>
      </c>
      <c r="K98" s="64"/>
      <c r="L98" s="117"/>
      <c r="M98" s="117"/>
      <c r="N98" s="64"/>
      <c r="O98" s="117"/>
      <c r="P98" s="64"/>
      <c r="Q98" s="114"/>
      <c r="S98" s="64" t="s">
        <v>192</v>
      </c>
      <c r="T98" s="64" t="s">
        <v>192</v>
      </c>
      <c r="W98" s="64" t="s">
        <v>192</v>
      </c>
      <c r="Y98" s="114"/>
      <c r="Z98" s="125"/>
      <c r="AA98" s="119" t="e">
        <f>IF(#REF!&gt;0,MOD(#REF!+180,360),#REF!)</f>
        <v>#REF!</v>
      </c>
      <c r="AB98" s="119" t="e">
        <f>IF(#REF!&gt;0,-1*#REF!,#REF!)</f>
        <v>#REF!</v>
      </c>
    </row>
    <row r="99" spans="1:28" x14ac:dyDescent="0.25">
      <c r="A99" s="120">
        <v>145.85</v>
      </c>
      <c r="B99" s="127"/>
      <c r="C99" s="65"/>
      <c r="D99" s="65" t="s">
        <v>93</v>
      </c>
      <c r="E99" s="64">
        <f>Hole_ID!$D$2</f>
        <v>3.28</v>
      </c>
      <c r="F99" s="64">
        <f>Hole_ID!$D$3</f>
        <v>-70.900000000000006</v>
      </c>
      <c r="G99" s="64">
        <v>59</v>
      </c>
      <c r="H99" s="117"/>
      <c r="I99" s="64">
        <f t="shared" si="3"/>
        <v>180</v>
      </c>
      <c r="J99" s="64">
        <f t="shared" si="4"/>
        <v>31</v>
      </c>
      <c r="K99" s="64">
        <v>27</v>
      </c>
      <c r="L99" s="117"/>
      <c r="M99" s="117"/>
      <c r="N99" s="64"/>
      <c r="O99" s="117"/>
      <c r="P99" s="64"/>
      <c r="Q99" s="114"/>
      <c r="Y99" s="114"/>
      <c r="Z99" s="125" t="s">
        <v>502</v>
      </c>
      <c r="AA99" s="119" t="e">
        <f>IF(#REF!&gt;0,MOD(#REF!+180,360),#REF!)</f>
        <v>#REF!</v>
      </c>
      <c r="AB99" s="119" t="e">
        <f>IF(#REF!&gt;0,-1*#REF!,#REF!)</f>
        <v>#REF!</v>
      </c>
    </row>
    <row r="100" spans="1:28" x14ac:dyDescent="0.25">
      <c r="A100" s="120">
        <v>147.79</v>
      </c>
      <c r="B100" s="127"/>
      <c r="C100" s="65">
        <v>2</v>
      </c>
      <c r="D100" s="65" t="s">
        <v>83</v>
      </c>
      <c r="E100" s="64">
        <f>Hole_ID!$D$2</f>
        <v>3.28</v>
      </c>
      <c r="F100" s="64">
        <f>Hole_ID!$D$3</f>
        <v>-70.900000000000006</v>
      </c>
      <c r="G100" s="64">
        <v>70</v>
      </c>
      <c r="H100" s="117">
        <v>352</v>
      </c>
      <c r="I100" s="64">
        <f t="shared" si="3"/>
        <v>172</v>
      </c>
      <c r="J100" s="64">
        <f t="shared" si="4"/>
        <v>20</v>
      </c>
      <c r="K100" s="64"/>
      <c r="L100" s="117"/>
      <c r="M100" s="117"/>
      <c r="N100" s="64"/>
      <c r="O100" s="117"/>
      <c r="P100" s="64"/>
      <c r="Q100" s="114"/>
      <c r="Y100" s="114"/>
      <c r="Z100" s="125"/>
      <c r="AA100" s="119" t="e">
        <f>IF(#REF!&gt;0,MOD(#REF!+180,360),#REF!)</f>
        <v>#REF!</v>
      </c>
      <c r="AB100" s="119" t="e">
        <f>IF(#REF!&gt;0,-1*#REF!,#REF!)</f>
        <v>#REF!</v>
      </c>
    </row>
    <row r="101" spans="1:28" x14ac:dyDescent="0.25">
      <c r="A101" s="120">
        <v>148.94999999999999</v>
      </c>
      <c r="B101" s="127"/>
      <c r="C101" s="65">
        <v>2</v>
      </c>
      <c r="D101" s="65" t="s">
        <v>100</v>
      </c>
      <c r="E101" s="64">
        <f>Hole_ID!$D$2</f>
        <v>3.28</v>
      </c>
      <c r="F101" s="64">
        <f>Hole_ID!$D$3</f>
        <v>-70.900000000000006</v>
      </c>
      <c r="G101" s="64">
        <v>25</v>
      </c>
      <c r="H101" s="117">
        <v>186</v>
      </c>
      <c r="I101" s="64">
        <f t="shared" si="3"/>
        <v>6</v>
      </c>
      <c r="J101" s="64">
        <f t="shared" ref="J101:J132" si="5">90-G101</f>
        <v>65</v>
      </c>
      <c r="K101" s="64"/>
      <c r="L101" s="117"/>
      <c r="M101" s="117"/>
      <c r="N101" s="64"/>
      <c r="O101" s="117"/>
      <c r="P101" s="64"/>
      <c r="Q101" s="114"/>
      <c r="T101" s="64" t="s">
        <v>192</v>
      </c>
      <c r="Y101" s="114"/>
      <c r="Z101" s="125"/>
      <c r="AA101" s="119" t="e">
        <f>IF(#REF!&gt;0,MOD(#REF!+180,360),#REF!)</f>
        <v>#REF!</v>
      </c>
      <c r="AB101" s="119" t="e">
        <f>IF(#REF!&gt;0,-1*#REF!,#REF!)</f>
        <v>#REF!</v>
      </c>
    </row>
    <row r="102" spans="1:28" x14ac:dyDescent="0.25">
      <c r="A102" s="120">
        <v>149.19</v>
      </c>
      <c r="B102" s="127">
        <v>1.4999999999999999E-2</v>
      </c>
      <c r="C102" s="65">
        <v>2</v>
      </c>
      <c r="D102" s="65" t="s">
        <v>85</v>
      </c>
      <c r="E102" s="64">
        <f>Hole_ID!$D$2</f>
        <v>3.28</v>
      </c>
      <c r="F102" s="64">
        <f>Hole_ID!$D$3</f>
        <v>-70.900000000000006</v>
      </c>
      <c r="G102" s="64">
        <v>47</v>
      </c>
      <c r="H102" s="117">
        <v>114</v>
      </c>
      <c r="I102" s="64">
        <f t="shared" si="3"/>
        <v>294</v>
      </c>
      <c r="J102" s="64">
        <f t="shared" si="5"/>
        <v>43</v>
      </c>
      <c r="K102" s="64"/>
      <c r="L102" s="117"/>
      <c r="M102" s="117"/>
      <c r="N102" s="64"/>
      <c r="O102" s="117"/>
      <c r="P102" s="64"/>
      <c r="Q102" s="114"/>
      <c r="W102" s="64" t="s">
        <v>192</v>
      </c>
      <c r="Y102" s="114"/>
      <c r="Z102" s="125"/>
      <c r="AA102" s="119" t="e">
        <f>IF(#REF!&gt;0,MOD(#REF!+180,360),#REF!)</f>
        <v>#REF!</v>
      </c>
      <c r="AB102" s="119" t="e">
        <f>IF(#REF!&gt;0,-1*#REF!,#REF!)</f>
        <v>#REF!</v>
      </c>
    </row>
    <row r="103" spans="1:28" x14ac:dyDescent="0.25">
      <c r="A103" s="120">
        <v>149.88</v>
      </c>
      <c r="B103" s="127"/>
      <c r="C103" s="65">
        <v>2</v>
      </c>
      <c r="D103" s="65" t="s">
        <v>93</v>
      </c>
      <c r="E103" s="64">
        <f>Hole_ID!$D$2</f>
        <v>3.28</v>
      </c>
      <c r="F103" s="64">
        <f>Hole_ID!$D$3</f>
        <v>-70.900000000000006</v>
      </c>
      <c r="G103" s="64">
        <v>10</v>
      </c>
      <c r="H103" s="117">
        <v>275</v>
      </c>
      <c r="I103" s="64">
        <f t="shared" si="3"/>
        <v>95</v>
      </c>
      <c r="J103" s="64">
        <f t="shared" si="5"/>
        <v>80</v>
      </c>
      <c r="K103" s="64"/>
      <c r="L103" s="117"/>
      <c r="M103" s="117"/>
      <c r="N103" s="64"/>
      <c r="O103" s="117"/>
      <c r="P103" s="64"/>
      <c r="Q103" s="114" t="s">
        <v>118</v>
      </c>
      <c r="Y103" s="114"/>
      <c r="Z103" s="125"/>
      <c r="AA103" s="119" t="e">
        <f>IF(#REF!&gt;0,MOD(#REF!+180,360),#REF!)</f>
        <v>#REF!</v>
      </c>
      <c r="AB103" s="119" t="e">
        <f>IF(#REF!&gt;0,-1*#REF!,#REF!)</f>
        <v>#REF!</v>
      </c>
    </row>
    <row r="104" spans="1:28" x14ac:dyDescent="0.25">
      <c r="A104" s="120">
        <v>149.9</v>
      </c>
      <c r="B104" s="127"/>
      <c r="C104" s="65">
        <v>2</v>
      </c>
      <c r="D104" s="65" t="s">
        <v>83</v>
      </c>
      <c r="E104" s="64">
        <f>Hole_ID!$D$2</f>
        <v>3.28</v>
      </c>
      <c r="F104" s="64">
        <f>Hole_ID!$D$3</f>
        <v>-70.900000000000006</v>
      </c>
      <c r="G104" s="64">
        <v>75</v>
      </c>
      <c r="H104" s="117">
        <v>290</v>
      </c>
      <c r="I104" s="64">
        <f t="shared" si="3"/>
        <v>110</v>
      </c>
      <c r="J104" s="64">
        <f t="shared" si="5"/>
        <v>15</v>
      </c>
      <c r="K104" s="64"/>
      <c r="L104" s="117"/>
      <c r="M104" s="117"/>
      <c r="N104" s="64"/>
      <c r="O104" s="117"/>
      <c r="P104" s="64"/>
      <c r="Q104" s="114"/>
      <c r="Y104" s="114"/>
      <c r="Z104" s="125"/>
      <c r="AA104" s="119" t="e">
        <f>IF(#REF!&gt;0,MOD(#REF!+180,360),#REF!)</f>
        <v>#REF!</v>
      </c>
      <c r="AB104" s="119" t="e">
        <f>IF(#REF!&gt;0,-1*#REF!,#REF!)</f>
        <v>#REF!</v>
      </c>
    </row>
    <row r="105" spans="1:28" x14ac:dyDescent="0.25">
      <c r="A105" s="120">
        <v>152.22</v>
      </c>
      <c r="B105" s="127">
        <v>3.0000000000000001E-3</v>
      </c>
      <c r="C105" s="65"/>
      <c r="D105" s="65" t="s">
        <v>85</v>
      </c>
      <c r="E105" s="64">
        <f>Hole_ID!$D$2</f>
        <v>3.28</v>
      </c>
      <c r="F105" s="64">
        <f>Hole_ID!$D$3</f>
        <v>-70.900000000000006</v>
      </c>
      <c r="G105" s="64">
        <v>30</v>
      </c>
      <c r="H105" s="117"/>
      <c r="I105" s="64">
        <f t="shared" si="3"/>
        <v>180</v>
      </c>
      <c r="J105" s="64">
        <f t="shared" si="5"/>
        <v>60</v>
      </c>
      <c r="K105" s="64"/>
      <c r="L105" s="117"/>
      <c r="M105" s="117"/>
      <c r="N105" s="64"/>
      <c r="O105" s="117"/>
      <c r="P105" s="64"/>
      <c r="Q105" s="114"/>
      <c r="W105" s="64" t="s">
        <v>192</v>
      </c>
      <c r="X105" s="64" t="s">
        <v>192</v>
      </c>
      <c r="Y105" s="114"/>
      <c r="Z105" s="125" t="s">
        <v>503</v>
      </c>
      <c r="AA105" s="119" t="e">
        <f>IF(#REF!&gt;0,MOD(#REF!+180,360),#REF!)</f>
        <v>#REF!</v>
      </c>
      <c r="AB105" s="119" t="e">
        <f>IF(#REF!&gt;0,-1*#REF!,#REF!)</f>
        <v>#REF!</v>
      </c>
    </row>
    <row r="106" spans="1:28" x14ac:dyDescent="0.25">
      <c r="A106" s="120">
        <v>153.68</v>
      </c>
      <c r="B106" s="127">
        <v>0.01</v>
      </c>
      <c r="C106" s="65">
        <v>2</v>
      </c>
      <c r="D106" s="65" t="s">
        <v>85</v>
      </c>
      <c r="E106" s="64">
        <f>Hole_ID!$D$2</f>
        <v>3.28</v>
      </c>
      <c r="F106" s="64">
        <f>Hole_ID!$D$3</f>
        <v>-70.900000000000006</v>
      </c>
      <c r="G106" s="64">
        <v>32</v>
      </c>
      <c r="H106" s="117">
        <v>157</v>
      </c>
      <c r="I106" s="64">
        <f t="shared" si="3"/>
        <v>337</v>
      </c>
      <c r="J106" s="64">
        <f t="shared" si="5"/>
        <v>58</v>
      </c>
      <c r="K106" s="64"/>
      <c r="L106" s="117"/>
      <c r="M106" s="117"/>
      <c r="N106" s="64"/>
      <c r="O106" s="117"/>
      <c r="P106" s="64"/>
      <c r="Q106" s="114"/>
      <c r="T106" s="64" t="s">
        <v>192</v>
      </c>
      <c r="W106" s="64" t="s">
        <v>192</v>
      </c>
      <c r="Y106" s="114"/>
      <c r="Z106" s="125"/>
      <c r="AA106" s="119" t="e">
        <f>IF(#REF!&gt;0,MOD(#REF!+180,360),#REF!)</f>
        <v>#REF!</v>
      </c>
      <c r="AB106" s="119" t="e">
        <f>IF(#REF!&gt;0,-1*#REF!,#REF!)</f>
        <v>#REF!</v>
      </c>
    </row>
    <row r="107" spans="1:28" x14ac:dyDescent="0.25">
      <c r="A107" s="120">
        <v>153.85</v>
      </c>
      <c r="B107" s="127"/>
      <c r="C107" s="65">
        <v>2</v>
      </c>
      <c r="D107" s="65" t="s">
        <v>83</v>
      </c>
      <c r="E107" s="64">
        <f>Hole_ID!$D$2</f>
        <v>3.28</v>
      </c>
      <c r="F107" s="64">
        <f>Hole_ID!$D$3</f>
        <v>-70.900000000000006</v>
      </c>
      <c r="G107" s="64">
        <v>71</v>
      </c>
      <c r="H107" s="117">
        <v>18</v>
      </c>
      <c r="I107" s="64">
        <f t="shared" si="3"/>
        <v>198</v>
      </c>
      <c r="J107" s="64">
        <f t="shared" si="5"/>
        <v>19</v>
      </c>
      <c r="K107" s="64"/>
      <c r="L107" s="117"/>
      <c r="M107" s="117"/>
      <c r="N107" s="64"/>
      <c r="O107" s="117"/>
      <c r="P107" s="64"/>
      <c r="Q107" s="114"/>
      <c r="Y107" s="114"/>
      <c r="Z107" s="125"/>
      <c r="AA107" s="119" t="e">
        <f>IF(#REF!&gt;0,MOD(#REF!+180,360),#REF!)</f>
        <v>#REF!</v>
      </c>
      <c r="AB107" s="119" t="e">
        <f>IF(#REF!&gt;0,-1*#REF!,#REF!)</f>
        <v>#REF!</v>
      </c>
    </row>
    <row r="108" spans="1:28" x14ac:dyDescent="0.25">
      <c r="A108" s="120">
        <v>154</v>
      </c>
      <c r="B108" s="127"/>
      <c r="C108" s="65"/>
      <c r="D108" s="65" t="s">
        <v>93</v>
      </c>
      <c r="E108" s="64">
        <f>Hole_ID!$D$2</f>
        <v>3.28</v>
      </c>
      <c r="F108" s="64">
        <f>Hole_ID!$D$3</f>
        <v>-70.900000000000006</v>
      </c>
      <c r="G108" s="64">
        <v>68</v>
      </c>
      <c r="H108" s="117"/>
      <c r="I108" s="64">
        <f t="shared" si="3"/>
        <v>180</v>
      </c>
      <c r="J108" s="64">
        <f t="shared" si="5"/>
        <v>22</v>
      </c>
      <c r="K108" s="64"/>
      <c r="L108" s="117"/>
      <c r="M108" s="117"/>
      <c r="N108" s="64"/>
      <c r="O108" s="117"/>
      <c r="P108" s="64"/>
      <c r="Q108" s="114"/>
      <c r="Y108" s="114"/>
      <c r="Z108" s="125" t="s">
        <v>504</v>
      </c>
      <c r="AA108" s="119" t="e">
        <f>IF(#REF!&gt;0,MOD(#REF!+180,360),#REF!)</f>
        <v>#REF!</v>
      </c>
      <c r="AB108" s="119" t="e">
        <f>IF(#REF!&gt;0,-1*#REF!,#REF!)</f>
        <v>#REF!</v>
      </c>
    </row>
    <row r="109" spans="1:28" x14ac:dyDescent="0.25">
      <c r="A109" s="120">
        <v>155.81</v>
      </c>
      <c r="B109" s="127"/>
      <c r="C109" s="65"/>
      <c r="D109" s="65" t="s">
        <v>93</v>
      </c>
      <c r="E109" s="64">
        <f>Hole_ID!$D$2</f>
        <v>3.28</v>
      </c>
      <c r="F109" s="64">
        <f>Hole_ID!$D$3</f>
        <v>-70.900000000000006</v>
      </c>
      <c r="G109" s="64">
        <v>60</v>
      </c>
      <c r="H109" s="117"/>
      <c r="I109" s="64">
        <f t="shared" si="3"/>
        <v>180</v>
      </c>
      <c r="J109" s="64">
        <f t="shared" si="5"/>
        <v>30</v>
      </c>
      <c r="K109" s="64">
        <v>50</v>
      </c>
      <c r="L109" s="117"/>
      <c r="M109" s="117"/>
      <c r="N109" s="64"/>
      <c r="O109" s="117"/>
      <c r="P109" s="64"/>
      <c r="Q109" s="114"/>
      <c r="Y109" s="114"/>
      <c r="Z109" s="125" t="s">
        <v>505</v>
      </c>
      <c r="AA109" s="119" t="e">
        <f>IF(#REF!&gt;0,MOD(#REF!+180,360),#REF!)</f>
        <v>#REF!</v>
      </c>
      <c r="AB109" s="119" t="e">
        <f>IF(#REF!&gt;0,-1*#REF!,#REF!)</f>
        <v>#REF!</v>
      </c>
    </row>
    <row r="110" spans="1:28" x14ac:dyDescent="0.25">
      <c r="A110" s="120">
        <v>160.9</v>
      </c>
      <c r="B110" s="127"/>
      <c r="C110" s="65">
        <v>2</v>
      </c>
      <c r="D110" s="65" t="s">
        <v>83</v>
      </c>
      <c r="E110" s="64">
        <f>Hole_ID!$D$2</f>
        <v>3.28</v>
      </c>
      <c r="F110" s="64">
        <f>Hole_ID!$D$3</f>
        <v>-70.900000000000006</v>
      </c>
      <c r="G110" s="64">
        <v>63</v>
      </c>
      <c r="H110" s="117">
        <v>107</v>
      </c>
      <c r="I110" s="64">
        <f t="shared" si="3"/>
        <v>287</v>
      </c>
      <c r="J110" s="64">
        <f t="shared" si="5"/>
        <v>27</v>
      </c>
      <c r="K110" s="64"/>
      <c r="L110" s="117"/>
      <c r="M110" s="117"/>
      <c r="N110" s="64"/>
      <c r="O110" s="117"/>
      <c r="P110" s="64"/>
      <c r="Q110" s="114"/>
      <c r="Y110" s="114"/>
      <c r="Z110" s="125"/>
      <c r="AA110" s="119" t="e">
        <f>IF(#REF!&gt;0,MOD(#REF!+180,360),#REF!)</f>
        <v>#REF!</v>
      </c>
      <c r="AB110" s="119" t="e">
        <f>IF(#REF!&gt;0,-1*#REF!,#REF!)</f>
        <v>#REF!</v>
      </c>
    </row>
    <row r="111" spans="1:28" x14ac:dyDescent="0.25">
      <c r="A111" s="120">
        <v>162.80000000000001</v>
      </c>
      <c r="B111" s="127"/>
      <c r="C111" s="65"/>
      <c r="D111" s="65" t="s">
        <v>96</v>
      </c>
      <c r="E111" s="64">
        <f>Hole_ID!$D$2</f>
        <v>3.28</v>
      </c>
      <c r="F111" s="64">
        <f>Hole_ID!$D$3</f>
        <v>-70.900000000000006</v>
      </c>
      <c r="G111" s="64">
        <v>40</v>
      </c>
      <c r="H111" s="117"/>
      <c r="I111" s="64">
        <f t="shared" si="3"/>
        <v>180</v>
      </c>
      <c r="J111" s="64">
        <f t="shared" si="5"/>
        <v>50</v>
      </c>
      <c r="K111" s="64"/>
      <c r="L111" s="117"/>
      <c r="M111" s="117"/>
      <c r="N111" s="64"/>
      <c r="O111" s="117"/>
      <c r="P111" s="64"/>
      <c r="Q111" s="114"/>
      <c r="Y111" s="114"/>
      <c r="Z111" s="125" t="s">
        <v>506</v>
      </c>
      <c r="AA111" s="119" t="e">
        <f>IF(#REF!&gt;0,MOD(#REF!+180,360),#REF!)</f>
        <v>#REF!</v>
      </c>
      <c r="AB111" s="119" t="e">
        <f>IF(#REF!&gt;0,-1*#REF!,#REF!)</f>
        <v>#REF!</v>
      </c>
    </row>
    <row r="112" spans="1:28" x14ac:dyDescent="0.25">
      <c r="A112" s="120">
        <v>163.72999999999999</v>
      </c>
      <c r="B112" s="127"/>
      <c r="C112" s="65"/>
      <c r="D112" s="65" t="s">
        <v>93</v>
      </c>
      <c r="E112" s="64">
        <f>Hole_ID!$D$2</f>
        <v>3.28</v>
      </c>
      <c r="F112" s="64">
        <f>Hole_ID!$D$3</f>
        <v>-70.900000000000006</v>
      </c>
      <c r="G112" s="64">
        <v>60</v>
      </c>
      <c r="H112" s="117"/>
      <c r="I112" s="64">
        <f t="shared" si="3"/>
        <v>180</v>
      </c>
      <c r="J112" s="64">
        <f t="shared" si="5"/>
        <v>30</v>
      </c>
      <c r="K112" s="64"/>
      <c r="L112" s="117"/>
      <c r="M112" s="117"/>
      <c r="N112" s="64"/>
      <c r="O112" s="117"/>
      <c r="P112" s="64"/>
      <c r="Q112" s="114"/>
      <c r="Y112" s="114"/>
      <c r="Z112" s="125"/>
      <c r="AA112" s="119" t="e">
        <f>IF(#REF!&gt;0,MOD(#REF!+180,360),#REF!)</f>
        <v>#REF!</v>
      </c>
      <c r="AB112" s="119" t="e">
        <f>IF(#REF!&gt;0,-1*#REF!,#REF!)</f>
        <v>#REF!</v>
      </c>
    </row>
    <row r="113" spans="1:28" x14ac:dyDescent="0.25">
      <c r="A113" s="120">
        <v>163.9</v>
      </c>
      <c r="B113" s="127"/>
      <c r="C113" s="65"/>
      <c r="D113" s="65" t="s">
        <v>93</v>
      </c>
      <c r="E113" s="64">
        <f>Hole_ID!$D$2</f>
        <v>3.28</v>
      </c>
      <c r="F113" s="64">
        <f>Hole_ID!$D$3</f>
        <v>-70.900000000000006</v>
      </c>
      <c r="G113" s="64">
        <v>55</v>
      </c>
      <c r="H113" s="117"/>
      <c r="I113" s="64">
        <f t="shared" si="3"/>
        <v>180</v>
      </c>
      <c r="J113" s="64">
        <f t="shared" si="5"/>
        <v>35</v>
      </c>
      <c r="K113" s="64"/>
      <c r="L113" s="117"/>
      <c r="M113" s="117"/>
      <c r="N113" s="64"/>
      <c r="O113" s="117"/>
      <c r="P113" s="64"/>
      <c r="Q113" s="114"/>
      <c r="Y113" s="114"/>
      <c r="Z113" s="125" t="s">
        <v>507</v>
      </c>
      <c r="AA113" s="119" t="e">
        <f>IF(#REF!&gt;0,MOD(#REF!+180,360),#REF!)</f>
        <v>#REF!</v>
      </c>
      <c r="AB113" s="119" t="e">
        <f>IF(#REF!&gt;0,-1*#REF!,#REF!)</f>
        <v>#REF!</v>
      </c>
    </row>
    <row r="114" spans="1:28" x14ac:dyDescent="0.25">
      <c r="A114" s="120">
        <v>164.04</v>
      </c>
      <c r="B114" s="127"/>
      <c r="C114" s="65"/>
      <c r="D114" s="65" t="s">
        <v>93</v>
      </c>
      <c r="E114" s="64">
        <f>Hole_ID!$D$2</f>
        <v>3.28</v>
      </c>
      <c r="F114" s="64">
        <f>Hole_ID!$D$3</f>
        <v>-70.900000000000006</v>
      </c>
      <c r="G114" s="64">
        <v>54</v>
      </c>
      <c r="H114" s="117"/>
      <c r="I114" s="64">
        <f t="shared" si="3"/>
        <v>180</v>
      </c>
      <c r="J114" s="64">
        <f t="shared" si="5"/>
        <v>36</v>
      </c>
      <c r="K114" s="64"/>
      <c r="L114" s="117"/>
      <c r="M114" s="117"/>
      <c r="N114" s="64"/>
      <c r="O114" s="117"/>
      <c r="P114" s="64"/>
      <c r="Q114" s="114"/>
      <c r="Y114" s="114"/>
      <c r="Z114" s="125" t="s">
        <v>508</v>
      </c>
      <c r="AA114" s="119" t="e">
        <f>IF(#REF!&gt;0,MOD(#REF!+180,360),#REF!)</f>
        <v>#REF!</v>
      </c>
      <c r="AB114" s="119" t="e">
        <f>IF(#REF!&gt;0,-1*#REF!,#REF!)</f>
        <v>#REF!</v>
      </c>
    </row>
    <row r="115" spans="1:28" x14ac:dyDescent="0.25">
      <c r="A115" s="120">
        <v>164.15</v>
      </c>
      <c r="B115" s="127">
        <v>0.08</v>
      </c>
      <c r="C115" s="65"/>
      <c r="D115" s="65" t="s">
        <v>85</v>
      </c>
      <c r="E115" s="64">
        <f>Hole_ID!$D$2</f>
        <v>3.28</v>
      </c>
      <c r="F115" s="64">
        <f>Hole_ID!$D$3</f>
        <v>-70.900000000000006</v>
      </c>
      <c r="G115" s="64">
        <v>28</v>
      </c>
      <c r="H115" s="117"/>
      <c r="I115" s="64">
        <f t="shared" si="3"/>
        <v>180</v>
      </c>
      <c r="J115" s="64">
        <f t="shared" si="5"/>
        <v>62</v>
      </c>
      <c r="K115" s="64"/>
      <c r="L115" s="117"/>
      <c r="M115" s="117"/>
      <c r="N115" s="64"/>
      <c r="O115" s="117"/>
      <c r="P115" s="64"/>
      <c r="Q115" s="114"/>
      <c r="R115" s="64" t="s">
        <v>192</v>
      </c>
      <c r="W115" s="64" t="s">
        <v>192</v>
      </c>
      <c r="Y115" s="114"/>
      <c r="Z115" s="125" t="s">
        <v>509</v>
      </c>
      <c r="AA115" s="119" t="e">
        <f>IF(#REF!&gt;0,MOD(#REF!+180,360),#REF!)</f>
        <v>#REF!</v>
      </c>
      <c r="AB115" s="119" t="e">
        <f>IF(#REF!&gt;0,-1*#REF!,#REF!)</f>
        <v>#REF!</v>
      </c>
    </row>
    <row r="116" spans="1:28" x14ac:dyDescent="0.25">
      <c r="A116" s="120">
        <v>166.05</v>
      </c>
      <c r="B116" s="127"/>
      <c r="C116" s="65">
        <v>2</v>
      </c>
      <c r="D116" s="65" t="s">
        <v>83</v>
      </c>
      <c r="E116" s="64">
        <f>Hole_ID!$D$2</f>
        <v>3.28</v>
      </c>
      <c r="F116" s="64">
        <f>Hole_ID!$D$3</f>
        <v>-70.900000000000006</v>
      </c>
      <c r="G116" s="64">
        <v>60</v>
      </c>
      <c r="H116" s="117">
        <v>357</v>
      </c>
      <c r="I116" s="64">
        <f t="shared" si="3"/>
        <v>177</v>
      </c>
      <c r="J116" s="64">
        <f t="shared" si="5"/>
        <v>30</v>
      </c>
      <c r="K116" s="64"/>
      <c r="L116" s="117"/>
      <c r="M116" s="117"/>
      <c r="N116" s="64"/>
      <c r="O116" s="117"/>
      <c r="P116" s="64"/>
      <c r="Q116" s="114"/>
      <c r="Y116" s="114"/>
      <c r="Z116" s="125"/>
      <c r="AA116" s="119" t="e">
        <f>IF(#REF!&gt;0,MOD(#REF!+180,360),#REF!)</f>
        <v>#REF!</v>
      </c>
      <c r="AB116" s="119" t="e">
        <f>IF(#REF!&gt;0,-1*#REF!,#REF!)</f>
        <v>#REF!</v>
      </c>
    </row>
    <row r="117" spans="1:28" x14ac:dyDescent="0.25">
      <c r="A117" s="120">
        <v>168.23</v>
      </c>
      <c r="B117" s="127">
        <v>0.25</v>
      </c>
      <c r="C117" s="65"/>
      <c r="D117" s="65" t="s">
        <v>85</v>
      </c>
      <c r="E117" s="64">
        <f>Hole_ID!$D$2</f>
        <v>3.28</v>
      </c>
      <c r="F117" s="64">
        <f>Hole_ID!$D$3</f>
        <v>-70.900000000000006</v>
      </c>
      <c r="G117" s="64">
        <v>27</v>
      </c>
      <c r="H117" s="117"/>
      <c r="I117" s="64">
        <f t="shared" si="3"/>
        <v>180</v>
      </c>
      <c r="J117" s="64">
        <f t="shared" si="5"/>
        <v>63</v>
      </c>
      <c r="K117" s="64"/>
      <c r="L117" s="117"/>
      <c r="M117" s="117"/>
      <c r="N117" s="64"/>
      <c r="O117" s="117"/>
      <c r="P117" s="64"/>
      <c r="Q117" s="114"/>
      <c r="T117" s="64" t="s">
        <v>192</v>
      </c>
      <c r="Y117" s="114"/>
      <c r="Z117" s="125" t="s">
        <v>510</v>
      </c>
      <c r="AA117" s="119" t="e">
        <f>IF(#REF!&gt;0,MOD(#REF!+180,360),#REF!)</f>
        <v>#REF!</v>
      </c>
      <c r="AB117" s="119" t="e">
        <f>IF(#REF!&gt;0,-1*#REF!,#REF!)</f>
        <v>#REF!</v>
      </c>
    </row>
    <row r="118" spans="1:28" x14ac:dyDescent="0.25">
      <c r="A118" s="120">
        <v>169.95</v>
      </c>
      <c r="B118" s="127">
        <v>0.03</v>
      </c>
      <c r="C118" s="65">
        <v>2</v>
      </c>
      <c r="D118" s="65" t="s">
        <v>93</v>
      </c>
      <c r="E118" s="64">
        <f>Hole_ID!$D$2</f>
        <v>3.28</v>
      </c>
      <c r="F118" s="64">
        <f>Hole_ID!$D$3</f>
        <v>-70.900000000000006</v>
      </c>
      <c r="G118" s="64">
        <v>27</v>
      </c>
      <c r="H118" s="117">
        <v>343</v>
      </c>
      <c r="I118" s="64">
        <f t="shared" si="3"/>
        <v>163</v>
      </c>
      <c r="J118" s="64">
        <f t="shared" si="5"/>
        <v>63</v>
      </c>
      <c r="K118" s="64"/>
      <c r="L118" s="117"/>
      <c r="M118" s="117"/>
      <c r="N118" s="64"/>
      <c r="O118" s="117"/>
      <c r="P118" s="64"/>
      <c r="Q118" s="114"/>
      <c r="Y118" s="114"/>
      <c r="Z118" s="125" t="s">
        <v>511</v>
      </c>
      <c r="AA118" s="119" t="e">
        <f>IF(#REF!&gt;0,MOD(#REF!+180,360),#REF!)</f>
        <v>#REF!</v>
      </c>
      <c r="AB118" s="119" t="e">
        <f>IF(#REF!&gt;0,-1*#REF!,#REF!)</f>
        <v>#REF!</v>
      </c>
    </row>
    <row r="119" spans="1:28" x14ac:dyDescent="0.25">
      <c r="A119" s="120">
        <v>170.3</v>
      </c>
      <c r="B119" s="127">
        <v>7.0000000000000001E-3</v>
      </c>
      <c r="C119" s="65">
        <v>2</v>
      </c>
      <c r="D119" s="65" t="s">
        <v>93</v>
      </c>
      <c r="E119" s="64">
        <f>Hole_ID!$D$2</f>
        <v>3.28</v>
      </c>
      <c r="F119" s="64">
        <f>Hole_ID!$D$3</f>
        <v>-70.900000000000006</v>
      </c>
      <c r="G119" s="64">
        <v>27</v>
      </c>
      <c r="H119" s="117">
        <v>352</v>
      </c>
      <c r="I119" s="64">
        <f t="shared" si="3"/>
        <v>172</v>
      </c>
      <c r="J119" s="64">
        <f t="shared" si="5"/>
        <v>63</v>
      </c>
      <c r="K119" s="64"/>
      <c r="L119" s="117"/>
      <c r="M119" s="117"/>
      <c r="N119" s="64"/>
      <c r="O119" s="117"/>
      <c r="P119" s="64"/>
      <c r="Q119" s="114" t="s">
        <v>123</v>
      </c>
      <c r="Y119" s="114"/>
      <c r="Z119" s="125" t="s">
        <v>512</v>
      </c>
      <c r="AA119" s="119" t="e">
        <f>IF(#REF!&gt;0,MOD(#REF!+180,360),#REF!)</f>
        <v>#REF!</v>
      </c>
      <c r="AB119" s="119" t="e">
        <f>IF(#REF!&gt;0,-1*#REF!,#REF!)</f>
        <v>#REF!</v>
      </c>
    </row>
    <row r="120" spans="1:28" x14ac:dyDescent="0.25">
      <c r="A120" s="120">
        <v>170.3</v>
      </c>
      <c r="B120" s="127"/>
      <c r="C120" s="65">
        <v>2</v>
      </c>
      <c r="D120" s="65" t="s">
        <v>101</v>
      </c>
      <c r="E120" s="64">
        <f>Hole_ID!$D$2</f>
        <v>3.28</v>
      </c>
      <c r="F120" s="64">
        <f>Hole_ID!$D$3</f>
        <v>-70.900000000000006</v>
      </c>
      <c r="G120" s="64">
        <v>27</v>
      </c>
      <c r="H120" s="117">
        <v>352</v>
      </c>
      <c r="I120" s="64">
        <f t="shared" si="3"/>
        <v>172</v>
      </c>
      <c r="J120" s="64">
        <f t="shared" si="5"/>
        <v>63</v>
      </c>
      <c r="K120" s="64">
        <v>45</v>
      </c>
      <c r="L120" s="117"/>
      <c r="M120" s="117"/>
      <c r="N120" s="64"/>
      <c r="O120" s="117"/>
      <c r="P120" s="64"/>
      <c r="Q120" s="114"/>
      <c r="Y120" s="114"/>
      <c r="Z120" s="125"/>
      <c r="AA120" s="119" t="e">
        <f>IF(#REF!&gt;0,MOD(#REF!+180,360),#REF!)</f>
        <v>#REF!</v>
      </c>
      <c r="AB120" s="119" t="e">
        <f>IF(#REF!&gt;0,-1*#REF!,#REF!)</f>
        <v>#REF!</v>
      </c>
    </row>
    <row r="121" spans="1:28" x14ac:dyDescent="0.25">
      <c r="A121" s="120">
        <v>170.68</v>
      </c>
      <c r="B121" s="127">
        <v>5.0000000000000001E-3</v>
      </c>
      <c r="C121" s="65">
        <v>2</v>
      </c>
      <c r="D121" s="65" t="s">
        <v>93</v>
      </c>
      <c r="E121" s="64">
        <f>Hole_ID!$D$2</f>
        <v>3.28</v>
      </c>
      <c r="F121" s="64">
        <f>Hole_ID!$D$3</f>
        <v>-70.900000000000006</v>
      </c>
      <c r="G121" s="64">
        <v>23</v>
      </c>
      <c r="H121" s="117">
        <v>347</v>
      </c>
      <c r="I121" s="64">
        <f t="shared" si="3"/>
        <v>167</v>
      </c>
      <c r="J121" s="64">
        <f t="shared" si="5"/>
        <v>67</v>
      </c>
      <c r="K121" s="64"/>
      <c r="L121" s="117"/>
      <c r="M121" s="117"/>
      <c r="N121" s="64"/>
      <c r="O121" s="117"/>
      <c r="P121" s="64"/>
      <c r="Q121" s="114"/>
      <c r="R121" s="64" t="s">
        <v>192</v>
      </c>
      <c r="Y121" s="114"/>
      <c r="Z121" s="125" t="s">
        <v>513</v>
      </c>
      <c r="AA121" s="119" t="e">
        <f>IF(#REF!&gt;0,MOD(#REF!+180,360),#REF!)</f>
        <v>#REF!</v>
      </c>
      <c r="AB121" s="119" t="e">
        <f>IF(#REF!&gt;0,-1*#REF!,#REF!)</f>
        <v>#REF!</v>
      </c>
    </row>
    <row r="122" spans="1:28" x14ac:dyDescent="0.25">
      <c r="A122" s="120">
        <v>170.84</v>
      </c>
      <c r="B122" s="127"/>
      <c r="C122" s="65">
        <v>2</v>
      </c>
      <c r="D122" s="65" t="s">
        <v>93</v>
      </c>
      <c r="E122" s="64">
        <f>Hole_ID!$D$2</f>
        <v>3.28</v>
      </c>
      <c r="F122" s="64">
        <f>Hole_ID!$D$3</f>
        <v>-70.900000000000006</v>
      </c>
      <c r="G122" s="64">
        <v>60</v>
      </c>
      <c r="H122" s="117">
        <v>323</v>
      </c>
      <c r="I122" s="64">
        <f t="shared" si="3"/>
        <v>143</v>
      </c>
      <c r="J122" s="64">
        <f t="shared" si="5"/>
        <v>30</v>
      </c>
      <c r="K122" s="64"/>
      <c r="L122" s="117"/>
      <c r="M122" s="117"/>
      <c r="N122" s="64"/>
      <c r="O122" s="117"/>
      <c r="P122" s="64"/>
      <c r="Q122" s="114" t="s">
        <v>118</v>
      </c>
      <c r="Y122" s="114"/>
      <c r="Z122" s="125" t="s">
        <v>514</v>
      </c>
      <c r="AA122" s="119" t="e">
        <f>IF(#REF!&gt;0,MOD(#REF!+180,360),#REF!)</f>
        <v>#REF!</v>
      </c>
      <c r="AB122" s="119" t="e">
        <f>IF(#REF!&gt;0,-1*#REF!,#REF!)</f>
        <v>#REF!</v>
      </c>
    </row>
    <row r="123" spans="1:28" x14ac:dyDescent="0.25">
      <c r="A123" s="120">
        <v>170.88</v>
      </c>
      <c r="B123" s="127">
        <v>3.0000000000000001E-3</v>
      </c>
      <c r="C123" s="65">
        <v>2</v>
      </c>
      <c r="D123" s="65" t="s">
        <v>85</v>
      </c>
      <c r="E123" s="64">
        <f>Hole_ID!$D$2</f>
        <v>3.28</v>
      </c>
      <c r="F123" s="64">
        <f>Hole_ID!$D$3</f>
        <v>-70.900000000000006</v>
      </c>
      <c r="G123" s="64">
        <v>55</v>
      </c>
      <c r="H123" s="117">
        <v>177</v>
      </c>
      <c r="I123" s="64">
        <f t="shared" si="3"/>
        <v>357</v>
      </c>
      <c r="J123" s="64">
        <f t="shared" si="5"/>
        <v>35</v>
      </c>
      <c r="K123" s="64"/>
      <c r="L123" s="117"/>
      <c r="M123" s="117"/>
      <c r="N123" s="64"/>
      <c r="O123" s="117"/>
      <c r="P123" s="64"/>
      <c r="Q123" s="114"/>
      <c r="R123" s="64" t="s">
        <v>192</v>
      </c>
      <c r="Y123" s="114"/>
      <c r="Z123" s="125" t="s">
        <v>515</v>
      </c>
      <c r="AA123" s="119" t="e">
        <f>IF(#REF!&gt;0,MOD(#REF!+180,360),#REF!)</f>
        <v>#REF!</v>
      </c>
      <c r="AB123" s="119" t="e">
        <f>IF(#REF!&gt;0,-1*#REF!,#REF!)</f>
        <v>#REF!</v>
      </c>
    </row>
    <row r="124" spans="1:28" x14ac:dyDescent="0.25">
      <c r="A124" s="120">
        <v>171.2</v>
      </c>
      <c r="B124" s="127"/>
      <c r="C124" s="65">
        <v>2</v>
      </c>
      <c r="D124" s="65" t="s">
        <v>83</v>
      </c>
      <c r="E124" s="64">
        <f>Hole_ID!$D$2</f>
        <v>3.28</v>
      </c>
      <c r="F124" s="64">
        <f>Hole_ID!$D$3</f>
        <v>-70.900000000000006</v>
      </c>
      <c r="G124" s="64">
        <v>60</v>
      </c>
      <c r="H124" s="117">
        <v>321</v>
      </c>
      <c r="I124" s="64">
        <f t="shared" si="3"/>
        <v>141</v>
      </c>
      <c r="J124" s="64">
        <f t="shared" si="5"/>
        <v>30</v>
      </c>
      <c r="K124" s="64"/>
      <c r="L124" s="117"/>
      <c r="M124" s="117"/>
      <c r="N124" s="64"/>
      <c r="O124" s="117"/>
      <c r="P124" s="64"/>
      <c r="Q124" s="114"/>
      <c r="Y124" s="114"/>
      <c r="Z124" s="125"/>
      <c r="AA124" s="119" t="e">
        <f>IF(#REF!&gt;0,MOD(#REF!+180,360),#REF!)</f>
        <v>#REF!</v>
      </c>
      <c r="AB124" s="119" t="e">
        <f>IF(#REF!&gt;0,-1*#REF!,#REF!)</f>
        <v>#REF!</v>
      </c>
    </row>
    <row r="125" spans="1:28" x14ac:dyDescent="0.25">
      <c r="A125" s="120">
        <v>171.75</v>
      </c>
      <c r="B125" s="127">
        <v>3.3000000000000002E-2</v>
      </c>
      <c r="C125" s="65">
        <v>2</v>
      </c>
      <c r="D125" s="65" t="s">
        <v>85</v>
      </c>
      <c r="E125" s="64">
        <f>Hole_ID!$D$2</f>
        <v>3.28</v>
      </c>
      <c r="F125" s="64">
        <f>Hole_ID!$D$3</f>
        <v>-70.900000000000006</v>
      </c>
      <c r="G125" s="64">
        <v>40</v>
      </c>
      <c r="H125" s="117">
        <v>161</v>
      </c>
      <c r="I125" s="64">
        <f t="shared" si="3"/>
        <v>341</v>
      </c>
      <c r="J125" s="64">
        <f t="shared" si="5"/>
        <v>50</v>
      </c>
      <c r="K125" s="64"/>
      <c r="L125" s="117"/>
      <c r="M125" s="117"/>
      <c r="N125" s="64"/>
      <c r="O125" s="117"/>
      <c r="P125" s="64"/>
      <c r="Q125" s="114"/>
      <c r="R125" s="64" t="s">
        <v>192</v>
      </c>
      <c r="T125" s="64" t="s">
        <v>192</v>
      </c>
      <c r="U125" s="64" t="s">
        <v>192</v>
      </c>
      <c r="W125" s="64" t="s">
        <v>192</v>
      </c>
      <c r="Y125" s="114"/>
      <c r="Z125" s="125"/>
      <c r="AA125" s="119" t="e">
        <f>IF(#REF!&gt;0,MOD(#REF!+180,360),#REF!)</f>
        <v>#REF!</v>
      </c>
      <c r="AB125" s="119" t="e">
        <f>IF(#REF!&gt;0,-1*#REF!,#REF!)</f>
        <v>#REF!</v>
      </c>
    </row>
    <row r="126" spans="1:28" x14ac:dyDescent="0.25">
      <c r="A126" s="120">
        <v>172.84</v>
      </c>
      <c r="B126" s="127">
        <v>5.3999999999999999E-2</v>
      </c>
      <c r="C126" s="65">
        <v>2</v>
      </c>
      <c r="D126" s="65" t="s">
        <v>85</v>
      </c>
      <c r="E126" s="64">
        <f>Hole_ID!$D$2</f>
        <v>3.28</v>
      </c>
      <c r="F126" s="64">
        <f>Hole_ID!$D$3</f>
        <v>-70.900000000000006</v>
      </c>
      <c r="G126" s="64">
        <v>45</v>
      </c>
      <c r="H126" s="117">
        <v>233</v>
      </c>
      <c r="I126" s="64">
        <f t="shared" si="3"/>
        <v>53</v>
      </c>
      <c r="J126" s="64">
        <f t="shared" si="5"/>
        <v>45</v>
      </c>
      <c r="K126" s="64"/>
      <c r="L126" s="117"/>
      <c r="M126" s="117"/>
      <c r="N126" s="64"/>
      <c r="O126" s="117"/>
      <c r="P126" s="64"/>
      <c r="Q126" s="114"/>
      <c r="W126" s="64" t="s">
        <v>192</v>
      </c>
      <c r="Y126" s="114"/>
      <c r="Z126" s="125" t="s">
        <v>497</v>
      </c>
      <c r="AA126" s="119" t="e">
        <f>IF(#REF!&gt;0,MOD(#REF!+180,360),#REF!)</f>
        <v>#REF!</v>
      </c>
      <c r="AB126" s="119" t="e">
        <f>IF(#REF!&gt;0,-1*#REF!,#REF!)</f>
        <v>#REF!</v>
      </c>
    </row>
    <row r="127" spans="1:28" x14ac:dyDescent="0.25">
      <c r="A127" s="120">
        <v>173.2</v>
      </c>
      <c r="B127" s="127"/>
      <c r="C127" s="65">
        <v>2</v>
      </c>
      <c r="D127" s="65" t="s">
        <v>83</v>
      </c>
      <c r="E127" s="64">
        <f>Hole_ID!$D$2</f>
        <v>3.28</v>
      </c>
      <c r="F127" s="64">
        <f>Hole_ID!$D$3</f>
        <v>-70.900000000000006</v>
      </c>
      <c r="G127" s="64">
        <v>71</v>
      </c>
      <c r="H127" s="117">
        <v>54</v>
      </c>
      <c r="I127" s="64">
        <f t="shared" si="3"/>
        <v>234</v>
      </c>
      <c r="J127" s="64">
        <f t="shared" si="5"/>
        <v>19</v>
      </c>
      <c r="K127" s="64"/>
      <c r="L127" s="117"/>
      <c r="M127" s="117"/>
      <c r="N127" s="64"/>
      <c r="O127" s="117"/>
      <c r="P127" s="64"/>
      <c r="Q127" s="114"/>
      <c r="Y127" s="114"/>
      <c r="Z127" s="125"/>
      <c r="AA127" s="119" t="e">
        <f>IF(#REF!&gt;0,MOD(#REF!+180,360),#REF!)</f>
        <v>#REF!</v>
      </c>
      <c r="AB127" s="119" t="e">
        <f>IF(#REF!&gt;0,-1*#REF!,#REF!)</f>
        <v>#REF!</v>
      </c>
    </row>
    <row r="128" spans="1:28" x14ac:dyDescent="0.25">
      <c r="A128" s="120">
        <v>173.64</v>
      </c>
      <c r="B128" s="127">
        <v>1E-3</v>
      </c>
      <c r="C128" s="65">
        <v>2</v>
      </c>
      <c r="D128" s="65" t="s">
        <v>100</v>
      </c>
      <c r="E128" s="64">
        <f>Hole_ID!$D$2</f>
        <v>3.28</v>
      </c>
      <c r="F128" s="64">
        <f>Hole_ID!$D$3</f>
        <v>-70.900000000000006</v>
      </c>
      <c r="G128" s="64">
        <v>52</v>
      </c>
      <c r="H128" s="117">
        <v>336</v>
      </c>
      <c r="I128" s="64">
        <f t="shared" si="3"/>
        <v>156</v>
      </c>
      <c r="J128" s="64">
        <f t="shared" si="5"/>
        <v>38</v>
      </c>
      <c r="K128" s="64"/>
      <c r="L128" s="117"/>
      <c r="M128" s="117"/>
      <c r="N128" s="64"/>
      <c r="O128" s="117"/>
      <c r="P128" s="64"/>
      <c r="Q128" s="114"/>
      <c r="Y128" s="114"/>
      <c r="Z128" s="125" t="s">
        <v>517</v>
      </c>
      <c r="AA128" s="119" t="e">
        <f>IF(#REF!&gt;0,MOD(#REF!+180,360),#REF!)</f>
        <v>#REF!</v>
      </c>
      <c r="AB128" s="119" t="e">
        <f>IF(#REF!&gt;0,-1*#REF!,#REF!)</f>
        <v>#REF!</v>
      </c>
    </row>
    <row r="129" spans="1:28" x14ac:dyDescent="0.25">
      <c r="A129" s="120">
        <v>174.15</v>
      </c>
      <c r="B129" s="127">
        <v>3.1E-2</v>
      </c>
      <c r="C129" s="65">
        <v>2</v>
      </c>
      <c r="D129" s="65" t="s">
        <v>85</v>
      </c>
      <c r="E129" s="64">
        <f>Hole_ID!$D$2</f>
        <v>3.28</v>
      </c>
      <c r="F129" s="64">
        <f>Hole_ID!$D$3</f>
        <v>-70.900000000000006</v>
      </c>
      <c r="G129" s="64">
        <v>41</v>
      </c>
      <c r="H129" s="117">
        <v>221</v>
      </c>
      <c r="I129" s="64">
        <f t="shared" si="3"/>
        <v>41</v>
      </c>
      <c r="J129" s="64">
        <f t="shared" si="5"/>
        <v>49</v>
      </c>
      <c r="K129" s="64"/>
      <c r="L129" s="117"/>
      <c r="M129" s="117"/>
      <c r="N129" s="64"/>
      <c r="O129" s="117"/>
      <c r="P129" s="64"/>
      <c r="Q129" s="114"/>
      <c r="T129" s="64" t="s">
        <v>192</v>
      </c>
      <c r="Y129" s="114"/>
      <c r="Z129" s="125" t="s">
        <v>497</v>
      </c>
      <c r="AA129" s="119" t="e">
        <f>IF(#REF!&gt;0,MOD(#REF!+180,360),#REF!)</f>
        <v>#REF!</v>
      </c>
      <c r="AB129" s="119" t="e">
        <f>IF(#REF!&gt;0,-1*#REF!,#REF!)</f>
        <v>#REF!</v>
      </c>
    </row>
    <row r="130" spans="1:28" x14ac:dyDescent="0.25">
      <c r="A130" s="120">
        <v>174.23</v>
      </c>
      <c r="B130" s="127"/>
      <c r="C130" s="65">
        <v>2</v>
      </c>
      <c r="D130" s="65" t="s">
        <v>96</v>
      </c>
      <c r="E130" s="64">
        <f>Hole_ID!$D$2</f>
        <v>3.28</v>
      </c>
      <c r="F130" s="64">
        <f>Hole_ID!$D$3</f>
        <v>-70.900000000000006</v>
      </c>
      <c r="G130" s="64">
        <v>41</v>
      </c>
      <c r="H130" s="117">
        <v>221</v>
      </c>
      <c r="I130" s="64">
        <f t="shared" si="3"/>
        <v>41</v>
      </c>
      <c r="J130" s="64">
        <f t="shared" si="5"/>
        <v>49</v>
      </c>
      <c r="K130" s="64"/>
      <c r="L130" s="117"/>
      <c r="M130" s="117"/>
      <c r="N130" s="64"/>
      <c r="O130" s="117"/>
      <c r="P130" s="64"/>
      <c r="Q130" s="114"/>
      <c r="Y130" s="114"/>
      <c r="Z130" s="125" t="s">
        <v>516</v>
      </c>
      <c r="AA130" s="119" t="e">
        <f>IF(#REF!&gt;0,MOD(#REF!+180,360),#REF!)</f>
        <v>#REF!</v>
      </c>
      <c r="AB130" s="119" t="e">
        <f>IF(#REF!&gt;0,-1*#REF!,#REF!)</f>
        <v>#REF!</v>
      </c>
    </row>
    <row r="131" spans="1:28" x14ac:dyDescent="0.25">
      <c r="A131" s="120">
        <v>174.9</v>
      </c>
      <c r="B131" s="127">
        <v>1E-3</v>
      </c>
      <c r="C131" s="65">
        <v>2</v>
      </c>
      <c r="D131" s="65" t="s">
        <v>100</v>
      </c>
      <c r="E131" s="64">
        <f>Hole_ID!$D$2</f>
        <v>3.28</v>
      </c>
      <c r="F131" s="64">
        <f>Hole_ID!$D$3</f>
        <v>-70.900000000000006</v>
      </c>
      <c r="G131" s="64">
        <v>61</v>
      </c>
      <c r="H131" s="117">
        <v>286</v>
      </c>
      <c r="I131" s="64">
        <f t="shared" si="3"/>
        <v>106</v>
      </c>
      <c r="J131" s="64">
        <f t="shared" si="5"/>
        <v>29</v>
      </c>
      <c r="K131" s="64"/>
      <c r="L131" s="117"/>
      <c r="M131" s="117"/>
      <c r="N131" s="64"/>
      <c r="O131" s="117"/>
      <c r="P131" s="64"/>
      <c r="Q131" s="114"/>
      <c r="Y131" s="114"/>
      <c r="Z131" s="125" t="s">
        <v>517</v>
      </c>
      <c r="AA131" s="119" t="e">
        <f>IF(#REF!&gt;0,MOD(#REF!+180,360),#REF!)</f>
        <v>#REF!</v>
      </c>
      <c r="AB131" s="119" t="e">
        <f>IF(#REF!&gt;0,-1*#REF!,#REF!)</f>
        <v>#REF!</v>
      </c>
    </row>
    <row r="132" spans="1:28" x14ac:dyDescent="0.25">
      <c r="A132" s="120">
        <v>175.1</v>
      </c>
      <c r="B132" s="127"/>
      <c r="C132" s="65">
        <v>2</v>
      </c>
      <c r="D132" s="65" t="s">
        <v>83</v>
      </c>
      <c r="E132" s="64">
        <f>Hole_ID!$D$2</f>
        <v>3.28</v>
      </c>
      <c r="F132" s="64">
        <f>Hole_ID!$D$3</f>
        <v>-70.900000000000006</v>
      </c>
      <c r="G132" s="64">
        <v>52</v>
      </c>
      <c r="H132" s="117">
        <v>48</v>
      </c>
      <c r="I132" s="64">
        <f t="shared" si="3"/>
        <v>228</v>
      </c>
      <c r="J132" s="64">
        <f t="shared" si="5"/>
        <v>38</v>
      </c>
      <c r="K132" s="64"/>
      <c r="L132" s="117"/>
      <c r="M132" s="117"/>
      <c r="N132" s="64"/>
      <c r="O132" s="117"/>
      <c r="P132" s="64"/>
      <c r="Q132" s="114"/>
      <c r="Y132" s="114"/>
      <c r="Z132" s="125"/>
      <c r="AA132" s="119" t="e">
        <f>IF(#REF!&gt;0,MOD(#REF!+180,360),#REF!)</f>
        <v>#REF!</v>
      </c>
      <c r="AB132" s="119" t="e">
        <f>IF(#REF!&gt;0,-1*#REF!,#REF!)</f>
        <v>#REF!</v>
      </c>
    </row>
    <row r="133" spans="1:28" x14ac:dyDescent="0.25">
      <c r="A133" s="120">
        <v>176.4</v>
      </c>
      <c r="B133" s="127">
        <v>0.02</v>
      </c>
      <c r="C133" s="65"/>
      <c r="D133" s="65" t="s">
        <v>85</v>
      </c>
      <c r="E133" s="64">
        <f>Hole_ID!$D$2</f>
        <v>3.28</v>
      </c>
      <c r="F133" s="64">
        <f>Hole_ID!$D$3</f>
        <v>-70.900000000000006</v>
      </c>
      <c r="G133" s="64">
        <v>45</v>
      </c>
      <c r="H133" s="117"/>
      <c r="I133" s="64">
        <f t="shared" ref="I133:I196" si="6">MOD(H133+180,360)</f>
        <v>180</v>
      </c>
      <c r="J133" s="64">
        <f t="shared" ref="J133:J164" si="7">90-G133</f>
        <v>45</v>
      </c>
      <c r="K133" s="64"/>
      <c r="L133" s="117"/>
      <c r="M133" s="117"/>
      <c r="N133" s="64"/>
      <c r="O133" s="117"/>
      <c r="P133" s="64"/>
      <c r="Q133" s="114"/>
      <c r="T133" s="64" t="s">
        <v>192</v>
      </c>
      <c r="Y133" s="114"/>
      <c r="Z133" s="125" t="s">
        <v>518</v>
      </c>
      <c r="AA133" s="119" t="e">
        <f>IF(#REF!&gt;0,MOD(#REF!+180,360),#REF!)</f>
        <v>#REF!</v>
      </c>
      <c r="AB133" s="119" t="e">
        <f>IF(#REF!&gt;0,-1*#REF!,#REF!)</f>
        <v>#REF!</v>
      </c>
    </row>
    <row r="134" spans="1:28" x14ac:dyDescent="0.25">
      <c r="A134" s="120">
        <v>182.35</v>
      </c>
      <c r="B134" s="127"/>
      <c r="C134" s="65">
        <v>2</v>
      </c>
      <c r="D134" s="65" t="s">
        <v>93</v>
      </c>
      <c r="E134" s="64">
        <f>Hole_ID!$D$2</f>
        <v>3.28</v>
      </c>
      <c r="F134" s="64">
        <f>Hole_ID!$D$3</f>
        <v>-70.900000000000006</v>
      </c>
      <c r="G134" s="64">
        <v>50</v>
      </c>
      <c r="H134" s="117">
        <v>340</v>
      </c>
      <c r="I134" s="64">
        <f t="shared" si="6"/>
        <v>160</v>
      </c>
      <c r="J134" s="64">
        <f t="shared" si="7"/>
        <v>40</v>
      </c>
      <c r="K134" s="64"/>
      <c r="L134" s="117"/>
      <c r="M134" s="117"/>
      <c r="N134" s="64"/>
      <c r="O134" s="117"/>
      <c r="P134" s="64"/>
      <c r="Q134" s="114" t="s">
        <v>119</v>
      </c>
      <c r="Y134" s="114"/>
      <c r="Z134" s="125" t="s">
        <v>532</v>
      </c>
      <c r="AA134" s="119" t="e">
        <f>IF(#REF!&gt;0,MOD(#REF!+180,360),#REF!)</f>
        <v>#REF!</v>
      </c>
      <c r="AB134" s="119" t="e">
        <f>IF(#REF!&gt;0,-1*#REF!,#REF!)</f>
        <v>#REF!</v>
      </c>
    </row>
    <row r="135" spans="1:28" x14ac:dyDescent="0.25">
      <c r="A135" s="120">
        <v>182.95</v>
      </c>
      <c r="B135" s="127"/>
      <c r="C135" s="65">
        <v>2</v>
      </c>
      <c r="D135" s="65" t="s">
        <v>83</v>
      </c>
      <c r="E135" s="64">
        <f>Hole_ID!$D$2</f>
        <v>3.28</v>
      </c>
      <c r="F135" s="64">
        <f>Hole_ID!$D$3</f>
        <v>-70.900000000000006</v>
      </c>
      <c r="G135" s="64">
        <v>59</v>
      </c>
      <c r="H135" s="117">
        <v>8</v>
      </c>
      <c r="I135" s="64">
        <f t="shared" si="6"/>
        <v>188</v>
      </c>
      <c r="J135" s="64">
        <f t="shared" si="7"/>
        <v>31</v>
      </c>
      <c r="K135" s="64"/>
      <c r="L135" s="117"/>
      <c r="M135" s="117"/>
      <c r="N135" s="64"/>
      <c r="O135" s="117"/>
      <c r="P135" s="64"/>
      <c r="Q135" s="114"/>
      <c r="Y135" s="114"/>
      <c r="Z135" s="125"/>
      <c r="AA135" s="119" t="e">
        <f>IF(#REF!&gt;0,MOD(#REF!+180,360),#REF!)</f>
        <v>#REF!</v>
      </c>
      <c r="AB135" s="119" t="e">
        <f>IF(#REF!&gt;0,-1*#REF!,#REF!)</f>
        <v>#REF!</v>
      </c>
    </row>
    <row r="136" spans="1:28" x14ac:dyDescent="0.25">
      <c r="A136" s="120">
        <v>183.44</v>
      </c>
      <c r="B136" s="127"/>
      <c r="C136" s="65"/>
      <c r="D136" s="65" t="s">
        <v>96</v>
      </c>
      <c r="E136" s="64">
        <f>Hole_ID!$D$2</f>
        <v>3.28</v>
      </c>
      <c r="F136" s="64">
        <f>Hole_ID!$D$3</f>
        <v>-70.900000000000006</v>
      </c>
      <c r="G136" s="64">
        <v>60</v>
      </c>
      <c r="H136" s="117"/>
      <c r="I136" s="64">
        <f t="shared" si="6"/>
        <v>180</v>
      </c>
      <c r="J136" s="64">
        <f t="shared" si="7"/>
        <v>30</v>
      </c>
      <c r="K136" s="64"/>
      <c r="L136" s="117"/>
      <c r="M136" s="117"/>
      <c r="N136" s="64"/>
      <c r="O136" s="117"/>
      <c r="P136" s="64"/>
      <c r="Q136" s="114"/>
      <c r="Y136" s="114"/>
      <c r="Z136" s="125" t="s">
        <v>533</v>
      </c>
      <c r="AA136" s="119" t="e">
        <f>IF(#REF!&gt;0,MOD(#REF!+180,360),#REF!)</f>
        <v>#REF!</v>
      </c>
      <c r="AB136" s="119" t="e">
        <f>IF(#REF!&gt;0,-1*#REF!,#REF!)</f>
        <v>#REF!</v>
      </c>
    </row>
    <row r="137" spans="1:28" x14ac:dyDescent="0.25">
      <c r="A137" s="120">
        <v>185.81</v>
      </c>
      <c r="B137" s="127"/>
      <c r="C137" s="65">
        <v>2</v>
      </c>
      <c r="D137" s="65" t="s">
        <v>96</v>
      </c>
      <c r="E137" s="64">
        <f>Hole_ID!$D$2</f>
        <v>3.28</v>
      </c>
      <c r="F137" s="64">
        <f>Hole_ID!$D$3</f>
        <v>-70.900000000000006</v>
      </c>
      <c r="G137" s="64">
        <v>46</v>
      </c>
      <c r="H137" s="117">
        <v>135</v>
      </c>
      <c r="I137" s="64">
        <f t="shared" si="6"/>
        <v>315</v>
      </c>
      <c r="J137" s="64">
        <f t="shared" si="7"/>
        <v>44</v>
      </c>
      <c r="K137" s="64"/>
      <c r="L137" s="117"/>
      <c r="M137" s="117"/>
      <c r="N137" s="64"/>
      <c r="O137" s="117"/>
      <c r="P137" s="64"/>
      <c r="Q137" s="114"/>
      <c r="Y137" s="114"/>
      <c r="Z137" s="125" t="s">
        <v>534</v>
      </c>
      <c r="AA137" s="119" t="e">
        <f>IF(#REF!&gt;0,MOD(#REF!+180,360),#REF!)</f>
        <v>#REF!</v>
      </c>
      <c r="AB137" s="119" t="e">
        <f>IF(#REF!&gt;0,-1*#REF!,#REF!)</f>
        <v>#REF!</v>
      </c>
    </row>
    <row r="138" spans="1:28" x14ac:dyDescent="0.25">
      <c r="A138" s="120">
        <v>186.27</v>
      </c>
      <c r="B138" s="127">
        <v>6.0000000000000001E-3</v>
      </c>
      <c r="C138" s="65">
        <v>2</v>
      </c>
      <c r="D138" s="65" t="s">
        <v>85</v>
      </c>
      <c r="E138" s="64">
        <f>Hole_ID!$D$2</f>
        <v>3.28</v>
      </c>
      <c r="F138" s="64">
        <f>Hole_ID!$D$3</f>
        <v>-70.900000000000006</v>
      </c>
      <c r="G138" s="64">
        <v>47</v>
      </c>
      <c r="H138" s="117">
        <v>184</v>
      </c>
      <c r="I138" s="64">
        <f t="shared" si="6"/>
        <v>4</v>
      </c>
      <c r="J138" s="64">
        <f t="shared" si="7"/>
        <v>43</v>
      </c>
      <c r="K138" s="64"/>
      <c r="L138" s="117"/>
      <c r="M138" s="117"/>
      <c r="N138" s="64"/>
      <c r="O138" s="117"/>
      <c r="P138" s="64"/>
      <c r="Q138" s="114"/>
      <c r="R138" s="64" t="s">
        <v>192</v>
      </c>
      <c r="T138" s="64" t="s">
        <v>192</v>
      </c>
      <c r="W138" s="64" t="s">
        <v>192</v>
      </c>
      <c r="Y138" s="114"/>
      <c r="Z138" s="125"/>
      <c r="AA138" s="119" t="e">
        <f>IF(#REF!&gt;0,MOD(#REF!+180,360),#REF!)</f>
        <v>#REF!</v>
      </c>
      <c r="AB138" s="119" t="e">
        <f>IF(#REF!&gt;0,-1*#REF!,#REF!)</f>
        <v>#REF!</v>
      </c>
    </row>
    <row r="139" spans="1:28" x14ac:dyDescent="0.25">
      <c r="A139" s="120">
        <v>186.95</v>
      </c>
      <c r="B139" s="127">
        <v>0.16</v>
      </c>
      <c r="C139" s="65">
        <v>2</v>
      </c>
      <c r="D139" s="65" t="s">
        <v>85</v>
      </c>
      <c r="E139" s="64">
        <f>Hole_ID!$D$2</f>
        <v>3.28</v>
      </c>
      <c r="F139" s="64">
        <f>Hole_ID!$D$3</f>
        <v>-70.900000000000006</v>
      </c>
      <c r="G139" s="64">
        <v>50</v>
      </c>
      <c r="H139" s="117">
        <v>149</v>
      </c>
      <c r="I139" s="64">
        <f t="shared" si="6"/>
        <v>329</v>
      </c>
      <c r="J139" s="64">
        <f t="shared" si="7"/>
        <v>40</v>
      </c>
      <c r="K139" s="64"/>
      <c r="L139" s="117"/>
      <c r="M139" s="117"/>
      <c r="N139" s="64"/>
      <c r="O139" s="117"/>
      <c r="P139" s="64"/>
      <c r="Q139" s="114"/>
      <c r="S139" s="64" t="s">
        <v>192</v>
      </c>
      <c r="T139" s="64" t="s">
        <v>192</v>
      </c>
      <c r="W139" s="64" t="s">
        <v>192</v>
      </c>
      <c r="Y139" s="114"/>
      <c r="Z139" s="125"/>
      <c r="AA139" s="119" t="e">
        <f>IF(#REF!&gt;0,MOD(#REF!+180,360),#REF!)</f>
        <v>#REF!</v>
      </c>
      <c r="AB139" s="119" t="e">
        <f>IF(#REF!&gt;0,-1*#REF!,#REF!)</f>
        <v>#REF!</v>
      </c>
    </row>
    <row r="140" spans="1:28" x14ac:dyDescent="0.25">
      <c r="A140" s="120">
        <v>187.45</v>
      </c>
      <c r="B140" s="127"/>
      <c r="C140" s="65">
        <v>2</v>
      </c>
      <c r="D140" s="65" t="s">
        <v>83</v>
      </c>
      <c r="E140" s="64">
        <f>Hole_ID!$D$2</f>
        <v>3.28</v>
      </c>
      <c r="F140" s="64">
        <f>Hole_ID!$D$3</f>
        <v>-70.900000000000006</v>
      </c>
      <c r="G140" s="64">
        <v>63</v>
      </c>
      <c r="H140" s="117">
        <v>307</v>
      </c>
      <c r="I140" s="64">
        <f t="shared" si="6"/>
        <v>127</v>
      </c>
      <c r="J140" s="64">
        <f t="shared" si="7"/>
        <v>27</v>
      </c>
      <c r="K140" s="64"/>
      <c r="L140" s="117"/>
      <c r="M140" s="117"/>
      <c r="N140" s="64"/>
      <c r="O140" s="117"/>
      <c r="P140" s="64"/>
      <c r="Q140" s="114"/>
      <c r="Y140" s="114"/>
      <c r="Z140" s="125"/>
      <c r="AA140" s="119" t="e">
        <f>IF(#REF!&gt;0,MOD(#REF!+180,360),#REF!)</f>
        <v>#REF!</v>
      </c>
      <c r="AB140" s="119" t="e">
        <f>IF(#REF!&gt;0,-1*#REF!,#REF!)</f>
        <v>#REF!</v>
      </c>
    </row>
    <row r="141" spans="1:28" x14ac:dyDescent="0.25">
      <c r="A141" s="120">
        <v>187.5</v>
      </c>
      <c r="B141" s="127"/>
      <c r="C141" s="65">
        <v>2</v>
      </c>
      <c r="D141" s="65" t="s">
        <v>83</v>
      </c>
      <c r="E141" s="64">
        <f>Hole_ID!$D$2</f>
        <v>3.28</v>
      </c>
      <c r="F141" s="64">
        <f>Hole_ID!$D$3</f>
        <v>-70.900000000000006</v>
      </c>
      <c r="G141" s="64">
        <v>56</v>
      </c>
      <c r="H141" s="117">
        <v>307</v>
      </c>
      <c r="I141" s="64">
        <f t="shared" si="6"/>
        <v>127</v>
      </c>
      <c r="J141" s="64">
        <f t="shared" si="7"/>
        <v>34</v>
      </c>
      <c r="K141" s="64"/>
      <c r="L141" s="117"/>
      <c r="M141" s="117"/>
      <c r="N141" s="64"/>
      <c r="O141" s="117"/>
      <c r="P141" s="64"/>
      <c r="Q141" s="114"/>
      <c r="Y141" s="114"/>
      <c r="Z141" s="125"/>
      <c r="AA141" s="119" t="e">
        <f>IF(#REF!&gt;0,MOD(#REF!+180,360),#REF!)</f>
        <v>#REF!</v>
      </c>
      <c r="AB141" s="119" t="e">
        <f>IF(#REF!&gt;0,-1*#REF!,#REF!)</f>
        <v>#REF!</v>
      </c>
    </row>
    <row r="142" spans="1:28" x14ac:dyDescent="0.25">
      <c r="A142" s="120">
        <v>188.45</v>
      </c>
      <c r="B142" s="127">
        <v>2E-3</v>
      </c>
      <c r="C142" s="65">
        <v>2</v>
      </c>
      <c r="D142" s="65" t="s">
        <v>85</v>
      </c>
      <c r="E142" s="64">
        <f>Hole_ID!$D$2</f>
        <v>3.28</v>
      </c>
      <c r="F142" s="64">
        <f>Hole_ID!$D$3</f>
        <v>-70.900000000000006</v>
      </c>
      <c r="G142" s="64">
        <v>44</v>
      </c>
      <c r="H142" s="117">
        <v>181</v>
      </c>
      <c r="I142" s="64">
        <f t="shared" si="6"/>
        <v>1</v>
      </c>
      <c r="J142" s="64">
        <f t="shared" si="7"/>
        <v>46</v>
      </c>
      <c r="K142" s="64"/>
      <c r="L142" s="117"/>
      <c r="M142" s="117"/>
      <c r="N142" s="64"/>
      <c r="O142" s="117"/>
      <c r="P142" s="64"/>
      <c r="Q142" s="114"/>
      <c r="R142" s="64" t="s">
        <v>192</v>
      </c>
      <c r="T142" s="64" t="s">
        <v>192</v>
      </c>
      <c r="V142" s="64" t="s">
        <v>192</v>
      </c>
      <c r="Y142" s="114"/>
      <c r="Z142" s="125"/>
      <c r="AA142" s="119" t="e">
        <f>IF(#REF!&gt;0,MOD(#REF!+180,360),#REF!)</f>
        <v>#REF!</v>
      </c>
      <c r="AB142" s="119" t="e">
        <f>IF(#REF!&gt;0,-1*#REF!,#REF!)</f>
        <v>#REF!</v>
      </c>
    </row>
    <row r="143" spans="1:28" x14ac:dyDescent="0.25">
      <c r="A143" s="120">
        <v>191.4</v>
      </c>
      <c r="B143" s="127">
        <v>0.03</v>
      </c>
      <c r="C143" s="65"/>
      <c r="D143" s="65" t="s">
        <v>89</v>
      </c>
      <c r="E143" s="64">
        <f>Hole_ID!$D$2</f>
        <v>3.28</v>
      </c>
      <c r="F143" s="64">
        <f>Hole_ID!$D$3</f>
        <v>-70.900000000000006</v>
      </c>
      <c r="G143" s="64"/>
      <c r="H143" s="117"/>
      <c r="I143" s="64">
        <f t="shared" si="6"/>
        <v>180</v>
      </c>
      <c r="J143" s="64">
        <f t="shared" si="7"/>
        <v>90</v>
      </c>
      <c r="K143" s="64"/>
      <c r="L143" s="117"/>
      <c r="M143" s="117"/>
      <c r="N143" s="64"/>
      <c r="O143" s="117"/>
      <c r="P143" s="64"/>
      <c r="Q143" s="114"/>
      <c r="Y143" s="114"/>
      <c r="Z143" s="125"/>
      <c r="AA143" s="119" t="e">
        <f>IF(#REF!&gt;0,MOD(#REF!+180,360),#REF!)</f>
        <v>#REF!</v>
      </c>
      <c r="AB143" s="119" t="e">
        <f>IF(#REF!&gt;0,-1*#REF!,#REF!)</f>
        <v>#REF!</v>
      </c>
    </row>
    <row r="144" spans="1:28" x14ac:dyDescent="0.25">
      <c r="A144" s="120">
        <v>192.1</v>
      </c>
      <c r="B144" s="127">
        <v>0.3</v>
      </c>
      <c r="C144" s="65"/>
      <c r="D144" s="65" t="s">
        <v>89</v>
      </c>
      <c r="E144" s="64">
        <f>Hole_ID!$D$2</f>
        <v>3.28</v>
      </c>
      <c r="F144" s="64">
        <f>Hole_ID!$D$3</f>
        <v>-70.900000000000006</v>
      </c>
      <c r="G144" s="64"/>
      <c r="H144" s="117"/>
      <c r="I144" s="64">
        <f t="shared" si="6"/>
        <v>180</v>
      </c>
      <c r="J144" s="64">
        <f t="shared" si="7"/>
        <v>90</v>
      </c>
      <c r="K144" s="64"/>
      <c r="L144" s="117"/>
      <c r="M144" s="117"/>
      <c r="N144" s="64"/>
      <c r="O144" s="117"/>
      <c r="P144" s="64"/>
      <c r="Q144" s="114"/>
      <c r="Y144" s="114"/>
      <c r="Z144" s="125" t="s">
        <v>535</v>
      </c>
      <c r="AA144" s="119" t="e">
        <f>IF(#REF!&gt;0,MOD(#REF!+180,360),#REF!)</f>
        <v>#REF!</v>
      </c>
      <c r="AB144" s="119" t="e">
        <f>IF(#REF!&gt;0,-1*#REF!,#REF!)</f>
        <v>#REF!</v>
      </c>
    </row>
    <row r="145" spans="1:28" x14ac:dyDescent="0.25">
      <c r="A145" s="120">
        <v>194.28</v>
      </c>
      <c r="B145" s="127"/>
      <c r="C145" s="65"/>
      <c r="D145" s="65" t="s">
        <v>93</v>
      </c>
      <c r="E145" s="64">
        <f>Hole_ID!$D$2</f>
        <v>3.28</v>
      </c>
      <c r="F145" s="64">
        <f>Hole_ID!$D$3</f>
        <v>-70.900000000000006</v>
      </c>
      <c r="G145" s="64">
        <v>34</v>
      </c>
      <c r="H145" s="117"/>
      <c r="I145" s="64">
        <f t="shared" si="6"/>
        <v>180</v>
      </c>
      <c r="J145" s="64">
        <f t="shared" si="7"/>
        <v>56</v>
      </c>
      <c r="K145" s="64"/>
      <c r="L145" s="117"/>
      <c r="M145" s="117"/>
      <c r="N145" s="64"/>
      <c r="O145" s="117"/>
      <c r="P145" s="64"/>
      <c r="Q145" s="114"/>
      <c r="Y145" s="114"/>
      <c r="Z145" s="125" t="s">
        <v>536</v>
      </c>
      <c r="AA145" s="119" t="e">
        <f>IF(#REF!&gt;0,MOD(#REF!+180,360),#REF!)</f>
        <v>#REF!</v>
      </c>
      <c r="AB145" s="119" t="e">
        <f>IF(#REF!&gt;0,-1*#REF!,#REF!)</f>
        <v>#REF!</v>
      </c>
    </row>
    <row r="146" spans="1:28" x14ac:dyDescent="0.25">
      <c r="A146" s="120">
        <v>194.4</v>
      </c>
      <c r="B146" s="127">
        <v>3.5000000000000003E-2</v>
      </c>
      <c r="C146" s="65"/>
      <c r="D146" s="65" t="s">
        <v>85</v>
      </c>
      <c r="E146" s="64">
        <f>Hole_ID!$D$2</f>
        <v>3.28</v>
      </c>
      <c r="F146" s="64">
        <f>Hole_ID!$D$3</f>
        <v>-70.900000000000006</v>
      </c>
      <c r="G146" s="64">
        <v>28</v>
      </c>
      <c r="H146" s="117"/>
      <c r="I146" s="64">
        <f t="shared" si="6"/>
        <v>180</v>
      </c>
      <c r="J146" s="64">
        <f t="shared" si="7"/>
        <v>62</v>
      </c>
      <c r="K146" s="64"/>
      <c r="L146" s="117"/>
      <c r="M146" s="117"/>
      <c r="N146" s="64"/>
      <c r="O146" s="117"/>
      <c r="P146" s="64"/>
      <c r="Q146" s="114"/>
      <c r="R146" s="64" t="s">
        <v>192</v>
      </c>
      <c r="T146" s="64" t="s">
        <v>192</v>
      </c>
      <c r="V146" s="64" t="s">
        <v>192</v>
      </c>
      <c r="W146" s="64" t="s">
        <v>192</v>
      </c>
      <c r="Y146" s="114"/>
      <c r="Z146" s="125" t="s">
        <v>537</v>
      </c>
      <c r="AA146" s="119" t="e">
        <f>IF(#REF!&gt;0,MOD(#REF!+180,360),#REF!)</f>
        <v>#REF!</v>
      </c>
      <c r="AB146" s="119" t="e">
        <f>IF(#REF!&gt;0,-1*#REF!,#REF!)</f>
        <v>#REF!</v>
      </c>
    </row>
    <row r="147" spans="1:28" x14ac:dyDescent="0.25">
      <c r="A147" s="120">
        <v>197</v>
      </c>
      <c r="B147" s="127"/>
      <c r="C147" s="65"/>
      <c r="D147" s="65" t="s">
        <v>83</v>
      </c>
      <c r="E147" s="64">
        <f>Hole_ID!$D$2</f>
        <v>3.28</v>
      </c>
      <c r="F147" s="64">
        <f>Hole_ID!$D$3</f>
        <v>-70.900000000000006</v>
      </c>
      <c r="G147" s="64">
        <v>53</v>
      </c>
      <c r="H147" s="117"/>
      <c r="I147" s="64">
        <f t="shared" si="6"/>
        <v>180</v>
      </c>
      <c r="J147" s="64">
        <f t="shared" si="7"/>
        <v>37</v>
      </c>
      <c r="K147" s="64"/>
      <c r="L147" s="117"/>
      <c r="M147" s="117"/>
      <c r="N147" s="64"/>
      <c r="O147" s="117"/>
      <c r="P147" s="64"/>
      <c r="Q147" s="114"/>
      <c r="Y147" s="114"/>
      <c r="Z147" s="125"/>
      <c r="AA147" s="119" t="e">
        <f>IF(#REF!&gt;0,MOD(#REF!+180,360),#REF!)</f>
        <v>#REF!</v>
      </c>
      <c r="AB147" s="119" t="e">
        <f>IF(#REF!&gt;0,-1*#REF!,#REF!)</f>
        <v>#REF!</v>
      </c>
    </row>
    <row r="148" spans="1:28" x14ac:dyDescent="0.25">
      <c r="A148" s="120">
        <v>201.73</v>
      </c>
      <c r="B148" s="127"/>
      <c r="C148" s="65"/>
      <c r="D148" s="65" t="s">
        <v>93</v>
      </c>
      <c r="E148" s="64">
        <f>Hole_ID!$D$2</f>
        <v>3.28</v>
      </c>
      <c r="F148" s="64">
        <f>Hole_ID!$D$3</f>
        <v>-70.900000000000006</v>
      </c>
      <c r="G148" s="64">
        <v>41</v>
      </c>
      <c r="H148" s="117"/>
      <c r="I148" s="64">
        <f t="shared" si="6"/>
        <v>180</v>
      </c>
      <c r="J148" s="64">
        <f t="shared" si="7"/>
        <v>49</v>
      </c>
      <c r="K148" s="64"/>
      <c r="L148" s="117"/>
      <c r="M148" s="117"/>
      <c r="N148" s="64"/>
      <c r="O148" s="117"/>
      <c r="P148" s="64"/>
      <c r="Q148" s="114"/>
      <c r="Y148" s="114"/>
      <c r="Z148" s="125" t="s">
        <v>509</v>
      </c>
      <c r="AA148" s="119" t="e">
        <f>IF(#REF!&gt;0,MOD(#REF!+180,360),#REF!)</f>
        <v>#REF!</v>
      </c>
      <c r="AB148" s="119" t="e">
        <f>IF(#REF!&gt;0,-1*#REF!,#REF!)</f>
        <v>#REF!</v>
      </c>
    </row>
    <row r="149" spans="1:28" x14ac:dyDescent="0.25">
      <c r="A149" s="120">
        <v>202.19</v>
      </c>
      <c r="B149" s="127"/>
      <c r="C149" s="65"/>
      <c r="D149" s="65" t="s">
        <v>96</v>
      </c>
      <c r="E149" s="64">
        <f>Hole_ID!$D$2</f>
        <v>3.28</v>
      </c>
      <c r="F149" s="64">
        <f>Hole_ID!$D$3</f>
        <v>-70.900000000000006</v>
      </c>
      <c r="G149" s="64">
        <v>64</v>
      </c>
      <c r="H149" s="117"/>
      <c r="I149" s="64">
        <f t="shared" si="6"/>
        <v>180</v>
      </c>
      <c r="J149" s="64">
        <f t="shared" si="7"/>
        <v>26</v>
      </c>
      <c r="K149" s="64"/>
      <c r="L149" s="117"/>
      <c r="M149" s="117"/>
      <c r="N149" s="64"/>
      <c r="O149" s="117"/>
      <c r="P149" s="64"/>
      <c r="Q149" s="114"/>
      <c r="Y149" s="114"/>
      <c r="Z149" s="125" t="s">
        <v>538</v>
      </c>
      <c r="AA149" s="119" t="e">
        <f>IF(#REF!&gt;0,MOD(#REF!+180,360),#REF!)</f>
        <v>#REF!</v>
      </c>
      <c r="AB149" s="119" t="e">
        <f>IF(#REF!&gt;0,-1*#REF!,#REF!)</f>
        <v>#REF!</v>
      </c>
    </row>
    <row r="150" spans="1:28" x14ac:dyDescent="0.25">
      <c r="A150" s="120">
        <v>205.11</v>
      </c>
      <c r="B150" s="127">
        <v>3.5000000000000003E-2</v>
      </c>
      <c r="C150" s="65"/>
      <c r="D150" s="65" t="s">
        <v>85</v>
      </c>
      <c r="E150" s="64">
        <f>Hole_ID!$D$2</f>
        <v>3.28</v>
      </c>
      <c r="F150" s="64">
        <f>Hole_ID!$D$3</f>
        <v>-70.900000000000006</v>
      </c>
      <c r="G150" s="64">
        <v>14</v>
      </c>
      <c r="H150" s="117"/>
      <c r="I150" s="64">
        <f t="shared" si="6"/>
        <v>180</v>
      </c>
      <c r="J150" s="64">
        <f t="shared" si="7"/>
        <v>76</v>
      </c>
      <c r="K150" s="64"/>
      <c r="L150" s="117"/>
      <c r="M150" s="117"/>
      <c r="N150" s="64"/>
      <c r="O150" s="117"/>
      <c r="P150" s="64"/>
      <c r="Q150" s="114"/>
      <c r="R150" s="64" t="s">
        <v>192</v>
      </c>
      <c r="T150" s="64" t="s">
        <v>192</v>
      </c>
      <c r="U150" s="64" t="s">
        <v>192</v>
      </c>
      <c r="V150" s="64" t="s">
        <v>192</v>
      </c>
      <c r="Y150" s="114"/>
      <c r="Z150" s="125"/>
      <c r="AA150" s="119" t="e">
        <f>IF(#REF!&gt;0,MOD(#REF!+180,360),#REF!)</f>
        <v>#REF!</v>
      </c>
      <c r="AB150" s="119" t="e">
        <f>IF(#REF!&gt;0,-1*#REF!,#REF!)</f>
        <v>#REF!</v>
      </c>
    </row>
    <row r="151" spans="1:28" x14ac:dyDescent="0.25">
      <c r="A151" s="120">
        <v>206.93</v>
      </c>
      <c r="B151" s="127"/>
      <c r="C151" s="65"/>
      <c r="D151" s="65" t="s">
        <v>96</v>
      </c>
      <c r="E151" s="64">
        <f>Hole_ID!$D$2</f>
        <v>3.28</v>
      </c>
      <c r="F151" s="64">
        <f>Hole_ID!$D$3</f>
        <v>-70.900000000000006</v>
      </c>
      <c r="G151" s="64">
        <v>72</v>
      </c>
      <c r="H151" s="117"/>
      <c r="I151" s="64">
        <f t="shared" si="6"/>
        <v>180</v>
      </c>
      <c r="J151" s="64">
        <f t="shared" si="7"/>
        <v>18</v>
      </c>
      <c r="K151" s="64"/>
      <c r="L151" s="117"/>
      <c r="M151" s="117"/>
      <c r="N151" s="64"/>
      <c r="O151" s="117"/>
      <c r="P151" s="64"/>
      <c r="Q151" s="114"/>
      <c r="Y151" s="114"/>
      <c r="Z151" s="125" t="s">
        <v>539</v>
      </c>
      <c r="AA151" s="119" t="e">
        <f>IF(#REF!&gt;0,MOD(#REF!+180,360),#REF!)</f>
        <v>#REF!</v>
      </c>
      <c r="AB151" s="119" t="e">
        <f>IF(#REF!&gt;0,-1*#REF!,#REF!)</f>
        <v>#REF!</v>
      </c>
    </row>
    <row r="152" spans="1:28" x14ac:dyDescent="0.25">
      <c r="A152" s="120">
        <v>208</v>
      </c>
      <c r="B152" s="127"/>
      <c r="C152" s="65"/>
      <c r="D152" s="65" t="s">
        <v>83</v>
      </c>
      <c r="E152" s="64">
        <f>Hole_ID!$D$2</f>
        <v>3.28</v>
      </c>
      <c r="F152" s="64">
        <f>Hole_ID!$D$3</f>
        <v>-70.900000000000006</v>
      </c>
      <c r="G152" s="64">
        <v>62</v>
      </c>
      <c r="H152" s="117"/>
      <c r="I152" s="64">
        <f t="shared" si="6"/>
        <v>180</v>
      </c>
      <c r="J152" s="64">
        <f t="shared" si="7"/>
        <v>28</v>
      </c>
      <c r="K152" s="64"/>
      <c r="L152" s="117"/>
      <c r="M152" s="117"/>
      <c r="N152" s="64"/>
      <c r="O152" s="117"/>
      <c r="P152" s="64"/>
      <c r="Q152" s="114"/>
      <c r="Y152" s="114"/>
      <c r="Z152" s="125"/>
      <c r="AA152" s="119" t="e">
        <f>IF(#REF!&gt;0,MOD(#REF!+180,360),#REF!)</f>
        <v>#REF!</v>
      </c>
      <c r="AB152" s="119" t="e">
        <f>IF(#REF!&gt;0,-1*#REF!,#REF!)</f>
        <v>#REF!</v>
      </c>
    </row>
    <row r="153" spans="1:28" x14ac:dyDescent="0.25">
      <c r="A153" s="120">
        <v>211.76</v>
      </c>
      <c r="B153" s="127">
        <v>0.08</v>
      </c>
      <c r="C153" s="65"/>
      <c r="D153" s="65" t="s">
        <v>89</v>
      </c>
      <c r="E153" s="64">
        <f>Hole_ID!$D$2</f>
        <v>3.28</v>
      </c>
      <c r="F153" s="64">
        <f>Hole_ID!$D$3</f>
        <v>-70.900000000000006</v>
      </c>
      <c r="G153" s="64"/>
      <c r="H153" s="117"/>
      <c r="I153" s="64">
        <f t="shared" si="6"/>
        <v>180</v>
      </c>
      <c r="J153" s="64">
        <f t="shared" si="7"/>
        <v>90</v>
      </c>
      <c r="K153" s="64"/>
      <c r="L153" s="117"/>
      <c r="M153" s="117"/>
      <c r="N153" s="64"/>
      <c r="O153" s="117"/>
      <c r="P153" s="64"/>
      <c r="Q153" s="114"/>
      <c r="Y153" s="114"/>
      <c r="Z153" s="125" t="s">
        <v>540</v>
      </c>
      <c r="AA153" s="119" t="e">
        <f>IF(#REF!&gt;0,MOD(#REF!+180,360),#REF!)</f>
        <v>#REF!</v>
      </c>
      <c r="AB153" s="119" t="e">
        <f>IF(#REF!&gt;0,-1*#REF!,#REF!)</f>
        <v>#REF!</v>
      </c>
    </row>
    <row r="154" spans="1:28" x14ac:dyDescent="0.25">
      <c r="A154" s="120">
        <v>213.95</v>
      </c>
      <c r="B154" s="127">
        <v>0.93</v>
      </c>
      <c r="C154" s="65"/>
      <c r="D154" s="65" t="s">
        <v>89</v>
      </c>
      <c r="E154" s="64">
        <f>Hole_ID!$D$2</f>
        <v>3.28</v>
      </c>
      <c r="F154" s="64">
        <f>Hole_ID!$D$3</f>
        <v>-70.900000000000006</v>
      </c>
      <c r="G154" s="64">
        <v>8</v>
      </c>
      <c r="H154" s="117"/>
      <c r="I154" s="64">
        <f t="shared" si="6"/>
        <v>180</v>
      </c>
      <c r="J154" s="64">
        <f t="shared" si="7"/>
        <v>82</v>
      </c>
      <c r="K154" s="64"/>
      <c r="L154" s="117"/>
      <c r="M154" s="117"/>
      <c r="N154" s="64"/>
      <c r="O154" s="117"/>
      <c r="P154" s="64"/>
      <c r="Q154" s="114"/>
      <c r="Y154" s="114"/>
      <c r="Z154" s="125" t="s">
        <v>541</v>
      </c>
      <c r="AA154" s="119" t="e">
        <f>IF(#REF!&gt;0,MOD(#REF!+180,360),#REF!)</f>
        <v>#REF!</v>
      </c>
      <c r="AB154" s="119" t="e">
        <f>IF(#REF!&gt;0,-1*#REF!,#REF!)</f>
        <v>#REF!</v>
      </c>
    </row>
    <row r="155" spans="1:28" x14ac:dyDescent="0.25">
      <c r="A155" s="120">
        <v>215.55</v>
      </c>
      <c r="B155" s="127">
        <v>0.75</v>
      </c>
      <c r="C155" s="65"/>
      <c r="D155" s="65" t="s">
        <v>97</v>
      </c>
      <c r="E155" s="64">
        <f>Hole_ID!$D$2</f>
        <v>3.28</v>
      </c>
      <c r="F155" s="64">
        <f>Hole_ID!$D$3</f>
        <v>-70.900000000000006</v>
      </c>
      <c r="G155" s="64">
        <v>12</v>
      </c>
      <c r="H155" s="117"/>
      <c r="I155" s="64">
        <f t="shared" si="6"/>
        <v>180</v>
      </c>
      <c r="J155" s="64">
        <f t="shared" si="7"/>
        <v>78</v>
      </c>
      <c r="K155" s="64"/>
      <c r="L155" s="117"/>
      <c r="M155" s="117"/>
      <c r="N155" s="64"/>
      <c r="O155" s="117"/>
      <c r="P155" s="64"/>
      <c r="Q155" s="114"/>
      <c r="Y155" s="114"/>
      <c r="Z155" s="125" t="s">
        <v>542</v>
      </c>
      <c r="AA155" s="119" t="e">
        <f>IF(#REF!&gt;0,MOD(#REF!+180,360),#REF!)</f>
        <v>#REF!</v>
      </c>
      <c r="AB155" s="119" t="e">
        <f>IF(#REF!&gt;0,-1*#REF!,#REF!)</f>
        <v>#REF!</v>
      </c>
    </row>
    <row r="156" spans="1:28" x14ac:dyDescent="0.25">
      <c r="A156" s="120">
        <v>216</v>
      </c>
      <c r="B156" s="127">
        <v>0.01</v>
      </c>
      <c r="C156" s="65"/>
      <c r="D156" s="65" t="s">
        <v>93</v>
      </c>
      <c r="E156" s="64">
        <f>Hole_ID!$D$2</f>
        <v>3.28</v>
      </c>
      <c r="F156" s="64">
        <f>Hole_ID!$D$3</f>
        <v>-70.900000000000006</v>
      </c>
      <c r="G156" s="64">
        <v>70</v>
      </c>
      <c r="H156" s="117"/>
      <c r="I156" s="64">
        <f t="shared" si="6"/>
        <v>180</v>
      </c>
      <c r="J156" s="64">
        <f t="shared" si="7"/>
        <v>20</v>
      </c>
      <c r="K156" s="64"/>
      <c r="L156" s="117"/>
      <c r="M156" s="117"/>
      <c r="N156" s="64"/>
      <c r="O156" s="117"/>
      <c r="P156" s="64"/>
      <c r="Q156" s="114"/>
      <c r="V156" s="64" t="s">
        <v>192</v>
      </c>
      <c r="Y156" s="114"/>
      <c r="Z156" s="125" t="s">
        <v>543</v>
      </c>
      <c r="AA156" s="119" t="e">
        <f>IF(#REF!&gt;0,MOD(#REF!+180,360),#REF!)</f>
        <v>#REF!</v>
      </c>
      <c r="AB156" s="119" t="e">
        <f>IF(#REF!&gt;0,-1*#REF!,#REF!)</f>
        <v>#REF!</v>
      </c>
    </row>
    <row r="157" spans="1:28" x14ac:dyDescent="0.25">
      <c r="A157" s="120">
        <v>217.35</v>
      </c>
      <c r="B157" s="127"/>
      <c r="C157" s="65"/>
      <c r="D157" s="65" t="s">
        <v>93</v>
      </c>
      <c r="E157" s="64">
        <f>Hole_ID!$D$2</f>
        <v>3.28</v>
      </c>
      <c r="F157" s="64">
        <f>Hole_ID!$D$3</f>
        <v>-70.900000000000006</v>
      </c>
      <c r="G157" s="64">
        <v>15</v>
      </c>
      <c r="H157" s="117"/>
      <c r="I157" s="64">
        <f t="shared" si="6"/>
        <v>180</v>
      </c>
      <c r="J157" s="64">
        <f t="shared" si="7"/>
        <v>75</v>
      </c>
      <c r="K157" s="64"/>
      <c r="L157" s="117"/>
      <c r="M157" s="117"/>
      <c r="N157" s="64"/>
      <c r="O157" s="117"/>
      <c r="P157" s="64"/>
      <c r="Q157" s="114"/>
      <c r="Y157" s="114"/>
      <c r="Z157" s="125" t="s">
        <v>544</v>
      </c>
      <c r="AA157" s="119" t="e">
        <f>IF(#REF!&gt;0,MOD(#REF!+180,360),#REF!)</f>
        <v>#REF!</v>
      </c>
      <c r="AB157" s="119" t="e">
        <f>IF(#REF!&gt;0,-1*#REF!,#REF!)</f>
        <v>#REF!</v>
      </c>
    </row>
    <row r="158" spans="1:28" x14ac:dyDescent="0.25">
      <c r="A158" s="120">
        <v>217.47</v>
      </c>
      <c r="B158" s="127">
        <v>0.02</v>
      </c>
      <c r="C158" s="65"/>
      <c r="D158" s="65" t="s">
        <v>100</v>
      </c>
      <c r="E158" s="64">
        <f>Hole_ID!$D$2</f>
        <v>3.28</v>
      </c>
      <c r="F158" s="64">
        <f>Hole_ID!$D$3</f>
        <v>-70.900000000000006</v>
      </c>
      <c r="G158" s="64">
        <v>15</v>
      </c>
      <c r="H158" s="117"/>
      <c r="I158" s="64">
        <f t="shared" si="6"/>
        <v>180</v>
      </c>
      <c r="J158" s="64">
        <f t="shared" si="7"/>
        <v>75</v>
      </c>
      <c r="K158" s="64"/>
      <c r="L158" s="117"/>
      <c r="M158" s="117"/>
      <c r="N158" s="64"/>
      <c r="O158" s="117"/>
      <c r="P158" s="64"/>
      <c r="Q158" s="114"/>
      <c r="T158" s="64" t="s">
        <v>192</v>
      </c>
      <c r="Y158" s="114"/>
      <c r="Z158" s="125" t="s">
        <v>545</v>
      </c>
      <c r="AA158" s="119" t="e">
        <f>IF(#REF!&gt;0,MOD(#REF!+180,360),#REF!)</f>
        <v>#REF!</v>
      </c>
      <c r="AB158" s="119" t="e">
        <f>IF(#REF!&gt;0,-1*#REF!,#REF!)</f>
        <v>#REF!</v>
      </c>
    </row>
    <row r="159" spans="1:28" x14ac:dyDescent="0.25">
      <c r="A159" s="120">
        <v>217.6</v>
      </c>
      <c r="B159" s="127"/>
      <c r="C159" s="65"/>
      <c r="D159" s="65" t="s">
        <v>101</v>
      </c>
      <c r="E159" s="64">
        <f>Hole_ID!$D$2</f>
        <v>3.28</v>
      </c>
      <c r="F159" s="64">
        <f>Hole_ID!$D$3</f>
        <v>-70.900000000000006</v>
      </c>
      <c r="G159" s="64">
        <v>20</v>
      </c>
      <c r="H159" s="117"/>
      <c r="I159" s="64">
        <f t="shared" si="6"/>
        <v>180</v>
      </c>
      <c r="J159" s="64">
        <f t="shared" si="7"/>
        <v>70</v>
      </c>
      <c r="K159" s="64">
        <v>30</v>
      </c>
      <c r="L159" s="117"/>
      <c r="M159" s="117"/>
      <c r="N159" s="64"/>
      <c r="O159" s="117"/>
      <c r="P159" s="64"/>
      <c r="Q159" s="114"/>
      <c r="Y159" s="114"/>
      <c r="Z159" s="125" t="s">
        <v>546</v>
      </c>
      <c r="AA159" s="119" t="e">
        <f>IF(#REF!&gt;0,MOD(#REF!+180,360),#REF!)</f>
        <v>#REF!</v>
      </c>
      <c r="AB159" s="119" t="e">
        <f>IF(#REF!&gt;0,-1*#REF!,#REF!)</f>
        <v>#REF!</v>
      </c>
    </row>
    <row r="160" spans="1:28" x14ac:dyDescent="0.25">
      <c r="A160" s="120">
        <v>217.6</v>
      </c>
      <c r="B160" s="127">
        <v>0.13</v>
      </c>
      <c r="C160" s="65"/>
      <c r="D160" s="65" t="s">
        <v>85</v>
      </c>
      <c r="E160" s="64">
        <f>Hole_ID!$D$2</f>
        <v>3.28</v>
      </c>
      <c r="F160" s="64">
        <f>Hole_ID!$D$3</f>
        <v>-70.900000000000006</v>
      </c>
      <c r="G160" s="64">
        <v>50</v>
      </c>
      <c r="H160" s="117"/>
      <c r="I160" s="64">
        <f t="shared" si="6"/>
        <v>180</v>
      </c>
      <c r="J160" s="64">
        <f t="shared" si="7"/>
        <v>40</v>
      </c>
      <c r="K160" s="64"/>
      <c r="L160" s="117"/>
      <c r="M160" s="117"/>
      <c r="N160" s="64"/>
      <c r="O160" s="117"/>
      <c r="P160" s="64"/>
      <c r="Q160" s="114"/>
      <c r="T160" s="64" t="s">
        <v>192</v>
      </c>
      <c r="Y160" s="114"/>
      <c r="Z160" s="125"/>
      <c r="AA160" s="119" t="e">
        <f>IF(#REF!&gt;0,MOD(#REF!+180,360),#REF!)</f>
        <v>#REF!</v>
      </c>
      <c r="AB160" s="119" t="e">
        <f>IF(#REF!&gt;0,-1*#REF!,#REF!)</f>
        <v>#REF!</v>
      </c>
    </row>
    <row r="161" spans="1:28" x14ac:dyDescent="0.25">
      <c r="A161" s="120">
        <v>218.74</v>
      </c>
      <c r="B161" s="127">
        <v>0.75</v>
      </c>
      <c r="C161" s="65"/>
      <c r="D161" s="65" t="s">
        <v>91</v>
      </c>
      <c r="E161" s="64">
        <f>Hole_ID!$D$2</f>
        <v>3.28</v>
      </c>
      <c r="F161" s="64">
        <f>Hole_ID!$D$3</f>
        <v>-70.900000000000006</v>
      </c>
      <c r="G161" s="64">
        <v>50</v>
      </c>
      <c r="H161" s="117"/>
      <c r="I161" s="64">
        <f t="shared" si="6"/>
        <v>180</v>
      </c>
      <c r="J161" s="64">
        <f t="shared" si="7"/>
        <v>40</v>
      </c>
      <c r="K161" s="64"/>
      <c r="L161" s="117"/>
      <c r="M161" s="117"/>
      <c r="N161" s="64"/>
      <c r="O161" s="117"/>
      <c r="P161" s="64"/>
      <c r="Q161" s="114"/>
      <c r="Y161" s="114"/>
      <c r="Z161" s="125" t="s">
        <v>547</v>
      </c>
      <c r="AA161" s="119" t="e">
        <f>IF(#REF!&gt;0,MOD(#REF!+180,360),#REF!)</f>
        <v>#REF!</v>
      </c>
      <c r="AB161" s="119" t="e">
        <f>IF(#REF!&gt;0,-1*#REF!,#REF!)</f>
        <v>#REF!</v>
      </c>
    </row>
    <row r="162" spans="1:28" x14ac:dyDescent="0.25">
      <c r="A162" s="120">
        <v>219.35</v>
      </c>
      <c r="B162" s="127"/>
      <c r="C162" s="65"/>
      <c r="D162" s="65" t="s">
        <v>83</v>
      </c>
      <c r="E162" s="64">
        <f>Hole_ID!$D$2</f>
        <v>3.28</v>
      </c>
      <c r="F162" s="64">
        <f>Hole_ID!$D$3</f>
        <v>-70.900000000000006</v>
      </c>
      <c r="G162" s="64">
        <v>57</v>
      </c>
      <c r="H162" s="117"/>
      <c r="I162" s="64">
        <f t="shared" si="6"/>
        <v>180</v>
      </c>
      <c r="J162" s="64">
        <f t="shared" si="7"/>
        <v>33</v>
      </c>
      <c r="K162" s="64"/>
      <c r="L162" s="117"/>
      <c r="M162" s="117"/>
      <c r="N162" s="64"/>
      <c r="O162" s="117"/>
      <c r="P162" s="64"/>
      <c r="Q162" s="114"/>
      <c r="Y162" s="114"/>
      <c r="Z162" s="125"/>
      <c r="AA162" s="119" t="e">
        <f>IF(#REF!&gt;0,MOD(#REF!+180,360),#REF!)</f>
        <v>#REF!</v>
      </c>
      <c r="AB162" s="119" t="e">
        <f>IF(#REF!&gt;0,-1*#REF!,#REF!)</f>
        <v>#REF!</v>
      </c>
    </row>
    <row r="163" spans="1:28" x14ac:dyDescent="0.25">
      <c r="A163" s="120">
        <v>219.96</v>
      </c>
      <c r="B163" s="127"/>
      <c r="C163" s="65"/>
      <c r="D163" s="65" t="s">
        <v>96</v>
      </c>
      <c r="E163" s="64">
        <f>Hole_ID!$D$2</f>
        <v>3.28</v>
      </c>
      <c r="F163" s="64">
        <f>Hole_ID!$D$3</f>
        <v>-70.900000000000006</v>
      </c>
      <c r="G163" s="64">
        <v>75</v>
      </c>
      <c r="H163" s="117"/>
      <c r="I163" s="64">
        <f t="shared" si="6"/>
        <v>180</v>
      </c>
      <c r="J163" s="64">
        <f t="shared" si="7"/>
        <v>15</v>
      </c>
      <c r="K163" s="64"/>
      <c r="L163" s="117"/>
      <c r="M163" s="117"/>
      <c r="N163" s="64"/>
      <c r="O163" s="117"/>
      <c r="P163" s="64"/>
      <c r="Q163" s="114"/>
      <c r="Y163" s="114"/>
      <c r="Z163" s="125" t="s">
        <v>548</v>
      </c>
      <c r="AA163" s="119" t="e">
        <f>IF(#REF!&gt;0,MOD(#REF!+180,360),#REF!)</f>
        <v>#REF!</v>
      </c>
      <c r="AB163" s="119" t="e">
        <f>IF(#REF!&gt;0,-1*#REF!,#REF!)</f>
        <v>#REF!</v>
      </c>
    </row>
    <row r="164" spans="1:28" x14ac:dyDescent="0.25">
      <c r="A164" s="120">
        <v>221.59</v>
      </c>
      <c r="B164" s="127">
        <v>0.1</v>
      </c>
      <c r="C164" s="65"/>
      <c r="D164" s="65" t="s">
        <v>89</v>
      </c>
      <c r="E164" s="64">
        <f>Hole_ID!$D$2</f>
        <v>3.28</v>
      </c>
      <c r="F164" s="64">
        <f>Hole_ID!$D$3</f>
        <v>-70.900000000000006</v>
      </c>
      <c r="G164" s="64"/>
      <c r="H164" s="117"/>
      <c r="I164" s="64">
        <f t="shared" si="6"/>
        <v>180</v>
      </c>
      <c r="J164" s="64">
        <f t="shared" si="7"/>
        <v>90</v>
      </c>
      <c r="K164" s="64"/>
      <c r="L164" s="117"/>
      <c r="M164" s="117"/>
      <c r="N164" s="64"/>
      <c r="O164" s="117"/>
      <c r="P164" s="64"/>
      <c r="Q164" s="114"/>
      <c r="Y164" s="114"/>
      <c r="Z164" s="125" t="s">
        <v>549</v>
      </c>
      <c r="AA164" s="119" t="e">
        <f>IF(#REF!&gt;0,MOD(#REF!+180,360),#REF!)</f>
        <v>#REF!</v>
      </c>
      <c r="AB164" s="119" t="e">
        <f>IF(#REF!&gt;0,-1*#REF!,#REF!)</f>
        <v>#REF!</v>
      </c>
    </row>
    <row r="165" spans="1:28" x14ac:dyDescent="0.25">
      <c r="A165" s="120">
        <v>222.82</v>
      </c>
      <c r="B165" s="127"/>
      <c r="C165" s="65"/>
      <c r="D165" s="65" t="s">
        <v>96</v>
      </c>
      <c r="E165" s="64">
        <f>Hole_ID!$D$2</f>
        <v>3.28</v>
      </c>
      <c r="F165" s="64">
        <f>Hole_ID!$D$3</f>
        <v>-70.900000000000006</v>
      </c>
      <c r="G165" s="64">
        <v>41</v>
      </c>
      <c r="H165" s="117"/>
      <c r="I165" s="64">
        <f t="shared" si="6"/>
        <v>180</v>
      </c>
      <c r="J165" s="64">
        <f t="shared" ref="J165:J175" si="8">90-G165</f>
        <v>49</v>
      </c>
      <c r="K165" s="64"/>
      <c r="L165" s="117"/>
      <c r="M165" s="117"/>
      <c r="N165" s="64"/>
      <c r="O165" s="117"/>
      <c r="P165" s="64"/>
      <c r="Q165" s="114"/>
      <c r="Y165" s="114"/>
      <c r="Z165" s="125" t="s">
        <v>550</v>
      </c>
      <c r="AA165" s="119" t="e">
        <f>IF(#REF!&gt;0,MOD(#REF!+180,360),#REF!)</f>
        <v>#REF!</v>
      </c>
      <c r="AB165" s="119" t="e">
        <f>IF(#REF!&gt;0,-1*#REF!,#REF!)</f>
        <v>#REF!</v>
      </c>
    </row>
    <row r="166" spans="1:28" x14ac:dyDescent="0.25">
      <c r="A166" s="120">
        <v>222.84</v>
      </c>
      <c r="B166" s="127"/>
      <c r="C166" s="65"/>
      <c r="D166" s="65" t="s">
        <v>96</v>
      </c>
      <c r="E166" s="64">
        <f>Hole_ID!$D$2</f>
        <v>3.28</v>
      </c>
      <c r="F166" s="64">
        <f>Hole_ID!$D$3</f>
        <v>-70.900000000000006</v>
      </c>
      <c r="G166" s="64">
        <v>17</v>
      </c>
      <c r="H166" s="117"/>
      <c r="I166" s="64">
        <f t="shared" si="6"/>
        <v>180</v>
      </c>
      <c r="J166" s="64">
        <f t="shared" si="8"/>
        <v>73</v>
      </c>
      <c r="K166" s="64"/>
      <c r="L166" s="117"/>
      <c r="M166" s="117"/>
      <c r="N166" s="64"/>
      <c r="O166" s="117"/>
      <c r="P166" s="64"/>
      <c r="Q166" s="114"/>
      <c r="Y166" s="114"/>
      <c r="Z166" s="125" t="s">
        <v>551</v>
      </c>
      <c r="AA166" s="119" t="e">
        <f>IF(#REF!&gt;0,MOD(#REF!+180,360),#REF!)</f>
        <v>#REF!</v>
      </c>
      <c r="AB166" s="119" t="e">
        <f>IF(#REF!&gt;0,-1*#REF!,#REF!)</f>
        <v>#REF!</v>
      </c>
    </row>
    <row r="167" spans="1:28" x14ac:dyDescent="0.25">
      <c r="A167" s="120">
        <v>224.35</v>
      </c>
      <c r="B167" s="127">
        <v>0.09</v>
      </c>
      <c r="C167" s="65"/>
      <c r="D167" s="65" t="s">
        <v>85</v>
      </c>
      <c r="E167" s="64">
        <f>Hole_ID!$D$2</f>
        <v>3.28</v>
      </c>
      <c r="F167" s="64">
        <f>Hole_ID!$D$3</f>
        <v>-70.900000000000006</v>
      </c>
      <c r="G167" s="64">
        <v>23</v>
      </c>
      <c r="H167" s="117"/>
      <c r="I167" s="64">
        <f t="shared" si="6"/>
        <v>180</v>
      </c>
      <c r="J167" s="64">
        <f t="shared" si="8"/>
        <v>67</v>
      </c>
      <c r="K167" s="64"/>
      <c r="L167" s="117"/>
      <c r="M167" s="117"/>
      <c r="N167" s="64"/>
      <c r="O167" s="117"/>
      <c r="P167" s="64"/>
      <c r="Q167" s="114"/>
      <c r="T167" s="64" t="s">
        <v>192</v>
      </c>
      <c r="W167" s="64" t="s">
        <v>192</v>
      </c>
      <c r="Y167" s="114"/>
      <c r="Z167" s="125"/>
      <c r="AA167" s="119" t="e">
        <f>IF(#REF!&gt;0,MOD(#REF!+180,360),#REF!)</f>
        <v>#REF!</v>
      </c>
      <c r="AB167" s="119" t="e">
        <f>IF(#REF!&gt;0,-1*#REF!,#REF!)</f>
        <v>#REF!</v>
      </c>
    </row>
    <row r="168" spans="1:28" x14ac:dyDescent="0.25">
      <c r="A168" s="120">
        <v>228.07</v>
      </c>
      <c r="B168" s="127">
        <v>1E-3</v>
      </c>
      <c r="C168" s="65"/>
      <c r="D168" s="65" t="s">
        <v>100</v>
      </c>
      <c r="E168" s="64">
        <f>Hole_ID!$D$2</f>
        <v>3.28</v>
      </c>
      <c r="F168" s="64">
        <f>Hole_ID!$D$3</f>
        <v>-70.900000000000006</v>
      </c>
      <c r="G168" s="64">
        <v>36</v>
      </c>
      <c r="H168" s="117"/>
      <c r="I168" s="64">
        <f t="shared" si="6"/>
        <v>180</v>
      </c>
      <c r="J168" s="64">
        <f t="shared" si="8"/>
        <v>54</v>
      </c>
      <c r="K168" s="64"/>
      <c r="L168" s="117"/>
      <c r="M168" s="117"/>
      <c r="N168" s="64"/>
      <c r="O168" s="117"/>
      <c r="P168" s="64"/>
      <c r="Q168" s="114"/>
      <c r="Y168" s="114"/>
      <c r="Z168" s="125" t="s">
        <v>552</v>
      </c>
      <c r="AA168" s="119" t="e">
        <f>IF(#REF!&gt;0,MOD(#REF!+180,360),#REF!)</f>
        <v>#REF!</v>
      </c>
      <c r="AB168" s="119" t="e">
        <f>IF(#REF!&gt;0,-1*#REF!,#REF!)</f>
        <v>#REF!</v>
      </c>
    </row>
    <row r="169" spans="1:28" x14ac:dyDescent="0.25">
      <c r="A169" s="120">
        <v>228.7</v>
      </c>
      <c r="B169" s="127"/>
      <c r="C169" s="65">
        <v>2</v>
      </c>
      <c r="D169" s="65" t="s">
        <v>83</v>
      </c>
      <c r="E169" s="64">
        <f>Hole_ID!$D$2</f>
        <v>3.28</v>
      </c>
      <c r="F169" s="64">
        <f>Hole_ID!$D$3</f>
        <v>-70.900000000000006</v>
      </c>
      <c r="G169" s="64">
        <v>58</v>
      </c>
      <c r="H169" s="117">
        <v>355</v>
      </c>
      <c r="I169" s="64">
        <f t="shared" si="6"/>
        <v>175</v>
      </c>
      <c r="J169" s="64">
        <f t="shared" si="8"/>
        <v>32</v>
      </c>
      <c r="K169" s="64"/>
      <c r="L169" s="117"/>
      <c r="M169" s="117"/>
      <c r="N169" s="64"/>
      <c r="O169" s="117"/>
      <c r="P169" s="64"/>
      <c r="Q169" s="114"/>
      <c r="Y169" s="114"/>
      <c r="Z169" s="125"/>
      <c r="AA169" s="119" t="e">
        <f>IF(#REF!&gt;0,MOD(#REF!+180,360),#REF!)</f>
        <v>#REF!</v>
      </c>
      <c r="AB169" s="119" t="e">
        <f>IF(#REF!&gt;0,-1*#REF!,#REF!)</f>
        <v>#REF!</v>
      </c>
    </row>
    <row r="170" spans="1:28" x14ac:dyDescent="0.25">
      <c r="A170" s="120">
        <v>229.56</v>
      </c>
      <c r="B170" s="127"/>
      <c r="C170" s="65">
        <v>2</v>
      </c>
      <c r="D170" s="65" t="s">
        <v>99</v>
      </c>
      <c r="E170" s="64">
        <f>Hole_ID!$D$2</f>
        <v>3.28</v>
      </c>
      <c r="F170" s="64">
        <f>Hole_ID!$D$3</f>
        <v>-70.900000000000006</v>
      </c>
      <c r="G170" s="64">
        <v>54</v>
      </c>
      <c r="H170" s="117">
        <v>132</v>
      </c>
      <c r="I170" s="64">
        <f t="shared" si="6"/>
        <v>312</v>
      </c>
      <c r="J170" s="64">
        <f t="shared" si="8"/>
        <v>36</v>
      </c>
      <c r="K170" s="64"/>
      <c r="L170" s="117"/>
      <c r="M170" s="117"/>
      <c r="N170" s="64"/>
      <c r="O170" s="117"/>
      <c r="P170" s="64"/>
      <c r="Q170" s="114"/>
      <c r="Y170" s="114"/>
      <c r="Z170" s="125"/>
      <c r="AA170" s="119" t="e">
        <f>IF(#REF!&gt;0,MOD(#REF!+180,360),#REF!)</f>
        <v>#REF!</v>
      </c>
      <c r="AB170" s="119" t="e">
        <f>IF(#REF!&gt;0,-1*#REF!,#REF!)</f>
        <v>#REF!</v>
      </c>
    </row>
    <row r="171" spans="1:28" x14ac:dyDescent="0.25">
      <c r="A171" s="120">
        <v>230.3</v>
      </c>
      <c r="B171" s="127"/>
      <c r="C171" s="65">
        <v>2</v>
      </c>
      <c r="D171" s="65" t="s">
        <v>96</v>
      </c>
      <c r="E171" s="64">
        <f>Hole_ID!$D$2</f>
        <v>3.28</v>
      </c>
      <c r="F171" s="64">
        <f>Hole_ID!$D$3</f>
        <v>-70.900000000000006</v>
      </c>
      <c r="G171" s="64">
        <v>58</v>
      </c>
      <c r="H171" s="117">
        <v>4</v>
      </c>
      <c r="I171" s="64">
        <f t="shared" si="6"/>
        <v>184</v>
      </c>
      <c r="J171" s="64">
        <f t="shared" si="8"/>
        <v>32</v>
      </c>
      <c r="K171" s="64"/>
      <c r="L171" s="117"/>
      <c r="M171" s="117"/>
      <c r="N171" s="64"/>
      <c r="O171" s="117"/>
      <c r="P171" s="64"/>
      <c r="Q171" s="114"/>
      <c r="Y171" s="114"/>
      <c r="Z171" s="125" t="s">
        <v>553</v>
      </c>
      <c r="AA171" s="119" t="e">
        <f>IF(#REF!&gt;0,MOD(#REF!+180,360),#REF!)</f>
        <v>#REF!</v>
      </c>
      <c r="AB171" s="119" t="e">
        <f>IF(#REF!&gt;0,-1*#REF!,#REF!)</f>
        <v>#REF!</v>
      </c>
    </row>
    <row r="172" spans="1:28" x14ac:dyDescent="0.25">
      <c r="A172" s="120">
        <v>231.4</v>
      </c>
      <c r="B172" s="127"/>
      <c r="C172" s="65">
        <v>2</v>
      </c>
      <c r="D172" s="65" t="s">
        <v>83</v>
      </c>
      <c r="E172" s="64">
        <f>Hole_ID!$D$2</f>
        <v>3.28</v>
      </c>
      <c r="F172" s="64">
        <f>Hole_ID!$D$3</f>
        <v>-70.900000000000006</v>
      </c>
      <c r="G172" s="64">
        <v>56</v>
      </c>
      <c r="H172" s="117">
        <v>332</v>
      </c>
      <c r="I172" s="64">
        <f t="shared" si="6"/>
        <v>152</v>
      </c>
      <c r="J172" s="64">
        <f t="shared" si="8"/>
        <v>34</v>
      </c>
      <c r="K172" s="64"/>
      <c r="L172" s="117"/>
      <c r="M172" s="117"/>
      <c r="N172" s="64"/>
      <c r="O172" s="117"/>
      <c r="P172" s="64"/>
      <c r="Q172" s="114"/>
      <c r="Y172" s="114"/>
      <c r="Z172" s="125"/>
      <c r="AA172" s="119" t="e">
        <f>IF(#REF!&gt;0,MOD(#REF!+180,360),#REF!)</f>
        <v>#REF!</v>
      </c>
      <c r="AB172" s="119" t="e">
        <f>IF(#REF!&gt;0,-1*#REF!,#REF!)</f>
        <v>#REF!</v>
      </c>
    </row>
    <row r="173" spans="1:28" x14ac:dyDescent="0.25">
      <c r="A173" s="120">
        <v>232.75</v>
      </c>
      <c r="B173" s="127">
        <v>1.1000000000000001</v>
      </c>
      <c r="C173" s="65"/>
      <c r="D173" s="65" t="s">
        <v>91</v>
      </c>
      <c r="E173" s="64">
        <f>Hole_ID!$D$2</f>
        <v>3.28</v>
      </c>
      <c r="F173" s="64">
        <f>Hole_ID!$D$3</f>
        <v>-70.900000000000006</v>
      </c>
      <c r="G173" s="64"/>
      <c r="H173" s="117"/>
      <c r="I173" s="64">
        <f t="shared" si="6"/>
        <v>180</v>
      </c>
      <c r="J173" s="64">
        <f t="shared" si="8"/>
        <v>90</v>
      </c>
      <c r="K173" s="64"/>
      <c r="L173" s="117"/>
      <c r="M173" s="117"/>
      <c r="N173" s="64"/>
      <c r="O173" s="117"/>
      <c r="P173" s="64"/>
      <c r="Q173" s="114"/>
      <c r="Y173" s="114"/>
      <c r="Z173" s="125" t="s">
        <v>554</v>
      </c>
      <c r="AA173" s="119" t="e">
        <f>IF(#REF!&gt;0,MOD(#REF!+180,360),#REF!)</f>
        <v>#REF!</v>
      </c>
      <c r="AB173" s="119" t="e">
        <f>IF(#REF!&gt;0,-1*#REF!,#REF!)</f>
        <v>#REF!</v>
      </c>
    </row>
    <row r="174" spans="1:28" x14ac:dyDescent="0.25">
      <c r="A174" s="120">
        <v>234.64</v>
      </c>
      <c r="B174" s="127">
        <v>2.1999999999999999E-2</v>
      </c>
      <c r="C174" s="65"/>
      <c r="D174" s="65" t="s">
        <v>85</v>
      </c>
      <c r="E174" s="64">
        <f>Hole_ID!$D$2</f>
        <v>3.28</v>
      </c>
      <c r="F174" s="64">
        <f>Hole_ID!$D$3</f>
        <v>-70.900000000000006</v>
      </c>
      <c r="G174" s="64">
        <v>21</v>
      </c>
      <c r="H174" s="117"/>
      <c r="I174" s="64">
        <f t="shared" si="6"/>
        <v>180</v>
      </c>
      <c r="J174" s="64">
        <f t="shared" si="8"/>
        <v>69</v>
      </c>
      <c r="K174" s="64"/>
      <c r="L174" s="117"/>
      <c r="M174" s="117"/>
      <c r="N174" s="64"/>
      <c r="O174" s="117"/>
      <c r="P174" s="64"/>
      <c r="Q174" s="114"/>
      <c r="R174" s="64" t="s">
        <v>192</v>
      </c>
      <c r="T174" s="64" t="s">
        <v>192</v>
      </c>
      <c r="W174" s="64" t="s">
        <v>192</v>
      </c>
      <c r="Y174" s="114"/>
      <c r="Z174" s="125" t="s">
        <v>555</v>
      </c>
      <c r="AA174" s="119" t="e">
        <f>IF(#REF!&gt;0,MOD(#REF!+180,360),#REF!)</f>
        <v>#REF!</v>
      </c>
      <c r="AB174" s="119" t="e">
        <f>IF(#REF!&gt;0,-1*#REF!,#REF!)</f>
        <v>#REF!</v>
      </c>
    </row>
    <row r="175" spans="1:28" x14ac:dyDescent="0.25">
      <c r="A175" s="120">
        <v>234.73</v>
      </c>
      <c r="B175" s="127"/>
      <c r="C175" s="65"/>
      <c r="D175" s="65" t="s">
        <v>101</v>
      </c>
      <c r="E175" s="64">
        <f>Hole_ID!$D$2</f>
        <v>3.28</v>
      </c>
      <c r="F175" s="64">
        <f>Hole_ID!$D$3</f>
        <v>-70.900000000000006</v>
      </c>
      <c r="G175" s="64">
        <v>73</v>
      </c>
      <c r="H175" s="117"/>
      <c r="I175" s="64">
        <f t="shared" si="6"/>
        <v>180</v>
      </c>
      <c r="J175" s="64">
        <f t="shared" si="8"/>
        <v>17</v>
      </c>
      <c r="K175" s="64">
        <v>24</v>
      </c>
      <c r="L175" s="117"/>
      <c r="M175" s="117"/>
      <c r="N175" s="64"/>
      <c r="O175" s="117"/>
      <c r="P175" s="64"/>
      <c r="Q175" s="114"/>
      <c r="Y175" s="114"/>
      <c r="Z175" s="125" t="s">
        <v>556</v>
      </c>
      <c r="AA175" s="119" t="e">
        <f>IF(#REF!&gt;0,MOD(#REF!+180,360),#REF!)</f>
        <v>#REF!</v>
      </c>
      <c r="AB175" s="119" t="e">
        <f>IF(#REF!&gt;0,-1*#REF!,#REF!)</f>
        <v>#REF!</v>
      </c>
    </row>
    <row r="176" spans="1:28" x14ac:dyDescent="0.25">
      <c r="A176" s="120">
        <v>236.26</v>
      </c>
      <c r="B176" s="127">
        <v>4.3499999999999996</v>
      </c>
      <c r="C176" s="65"/>
      <c r="D176" s="65" t="s">
        <v>89</v>
      </c>
      <c r="E176" s="64">
        <f>Hole_ID!$D$2</f>
        <v>3.28</v>
      </c>
      <c r="F176" s="64">
        <f>Hole_ID!$D$3</f>
        <v>-70.900000000000006</v>
      </c>
      <c r="G176" s="64"/>
      <c r="H176" s="117"/>
      <c r="I176" s="64">
        <f t="shared" si="6"/>
        <v>180</v>
      </c>
      <c r="J176" s="64" t="e">
        <f>90-#REF!</f>
        <v>#REF!</v>
      </c>
      <c r="K176" s="64"/>
      <c r="L176" s="117"/>
      <c r="M176" s="117"/>
      <c r="N176" s="64"/>
      <c r="O176" s="117"/>
      <c r="P176" s="64"/>
      <c r="Q176" s="114"/>
      <c r="Y176" s="114"/>
      <c r="Z176" s="125" t="s">
        <v>557</v>
      </c>
      <c r="AA176" s="119" t="e">
        <f>IF(#REF!&gt;0,MOD(#REF!+180,360),#REF!)</f>
        <v>#REF!</v>
      </c>
      <c r="AB176" s="119" t="e">
        <f>IF(#REF!&gt;0,-1*#REF!,#REF!)</f>
        <v>#REF!</v>
      </c>
    </row>
    <row r="177" spans="1:28" x14ac:dyDescent="0.25">
      <c r="A177" s="120">
        <v>240.67</v>
      </c>
      <c r="B177" s="127"/>
      <c r="C177" s="65"/>
      <c r="D177" s="65" t="s">
        <v>93</v>
      </c>
      <c r="E177" s="64">
        <f>Hole_ID!$D$2</f>
        <v>3.28</v>
      </c>
      <c r="F177" s="64">
        <f>Hole_ID!$D$3</f>
        <v>-70.900000000000006</v>
      </c>
      <c r="G177" s="64">
        <v>30</v>
      </c>
      <c r="H177" s="117"/>
      <c r="I177" s="64">
        <f t="shared" si="6"/>
        <v>180</v>
      </c>
      <c r="J177" s="64">
        <f>90-G176</f>
        <v>90</v>
      </c>
      <c r="K177" s="64"/>
      <c r="L177" s="117"/>
      <c r="M177" s="117"/>
      <c r="N177" s="64"/>
      <c r="O177" s="117"/>
      <c r="P177" s="64"/>
      <c r="Q177" s="114"/>
      <c r="Y177" s="114"/>
      <c r="Z177" s="125"/>
      <c r="AA177" s="119" t="e">
        <f>IF(#REF!&gt;0,MOD(#REF!+180,360),#REF!)</f>
        <v>#REF!</v>
      </c>
      <c r="AB177" s="119" t="e">
        <f>IF(#REF!&gt;0,-1*#REF!,#REF!)</f>
        <v>#REF!</v>
      </c>
    </row>
    <row r="178" spans="1:28" x14ac:dyDescent="0.25">
      <c r="A178" s="120">
        <v>240.74</v>
      </c>
      <c r="B178" s="127">
        <v>0.03</v>
      </c>
      <c r="C178" s="65"/>
      <c r="D178" s="65" t="s">
        <v>100</v>
      </c>
      <c r="E178" s="64">
        <f>Hole_ID!$D$2</f>
        <v>3.28</v>
      </c>
      <c r="F178" s="64">
        <f>Hole_ID!$D$3</f>
        <v>-70.900000000000006</v>
      </c>
      <c r="G178" s="64">
        <v>39</v>
      </c>
      <c r="H178" s="117"/>
      <c r="I178" s="64">
        <f t="shared" si="6"/>
        <v>180</v>
      </c>
      <c r="J178" s="64">
        <f t="shared" ref="J178:J241" si="9">90-G178</f>
        <v>51</v>
      </c>
      <c r="K178" s="64"/>
      <c r="L178" s="117"/>
      <c r="M178" s="117"/>
      <c r="N178" s="64"/>
      <c r="O178" s="117"/>
      <c r="P178" s="64"/>
      <c r="Q178" s="114"/>
      <c r="R178" s="64" t="s">
        <v>192</v>
      </c>
      <c r="T178" s="64" t="s">
        <v>192</v>
      </c>
      <c r="V178" s="64" t="s">
        <v>192</v>
      </c>
      <c r="Y178" s="114" t="s">
        <v>192</v>
      </c>
      <c r="Z178" s="125" t="s">
        <v>558</v>
      </c>
      <c r="AA178" s="119" t="e">
        <f>IF(#REF!&gt;0,MOD(#REF!+180,360),#REF!)</f>
        <v>#REF!</v>
      </c>
      <c r="AB178" s="119" t="e">
        <f>IF(#REF!&gt;0,-1*#REF!,#REF!)</f>
        <v>#REF!</v>
      </c>
    </row>
    <row r="179" spans="1:28" x14ac:dyDescent="0.25">
      <c r="A179" s="120">
        <v>241.35</v>
      </c>
      <c r="B179" s="127"/>
      <c r="C179" s="65"/>
      <c r="D179" s="65" t="s">
        <v>83</v>
      </c>
      <c r="E179" s="64">
        <f>Hole_ID!$D$2</f>
        <v>3.28</v>
      </c>
      <c r="F179" s="64">
        <f>Hole_ID!$D$3</f>
        <v>-70.900000000000006</v>
      </c>
      <c r="G179" s="64">
        <v>60</v>
      </c>
      <c r="H179" s="117"/>
      <c r="I179" s="64">
        <f t="shared" si="6"/>
        <v>180</v>
      </c>
      <c r="J179" s="64">
        <f t="shared" si="9"/>
        <v>30</v>
      </c>
      <c r="K179" s="64"/>
      <c r="L179" s="117"/>
      <c r="M179" s="117"/>
      <c r="N179" s="64"/>
      <c r="O179" s="117"/>
      <c r="P179" s="64"/>
      <c r="Q179" s="114"/>
      <c r="Y179" s="114"/>
      <c r="Z179" s="125"/>
      <c r="AA179" s="119" t="e">
        <f>IF(#REF!&gt;0,MOD(#REF!+180,360),#REF!)</f>
        <v>#REF!</v>
      </c>
      <c r="AB179" s="119" t="e">
        <f>IF(#REF!&gt;0,-1*#REF!,#REF!)</f>
        <v>#REF!</v>
      </c>
    </row>
    <row r="180" spans="1:28" x14ac:dyDescent="0.25">
      <c r="A180" s="120">
        <v>241.55</v>
      </c>
      <c r="B180" s="127">
        <v>0.2</v>
      </c>
      <c r="C180" s="65"/>
      <c r="D180" s="65" t="s">
        <v>89</v>
      </c>
      <c r="E180" s="64">
        <f>Hole_ID!$D$2</f>
        <v>3.28</v>
      </c>
      <c r="F180" s="64">
        <f>Hole_ID!$D$3</f>
        <v>-70.900000000000006</v>
      </c>
      <c r="G180" s="64"/>
      <c r="H180" s="117"/>
      <c r="I180" s="64">
        <f t="shared" si="6"/>
        <v>180</v>
      </c>
      <c r="J180" s="64">
        <f t="shared" si="9"/>
        <v>90</v>
      </c>
      <c r="K180" s="64"/>
      <c r="L180" s="117"/>
      <c r="M180" s="117"/>
      <c r="N180" s="64"/>
      <c r="O180" s="117"/>
      <c r="P180" s="64"/>
      <c r="Q180" s="114"/>
      <c r="Y180" s="114"/>
      <c r="Z180" s="125" t="s">
        <v>559</v>
      </c>
      <c r="AA180" s="119" t="e">
        <f>IF(#REF!&gt;0,MOD(#REF!+180,360),#REF!)</f>
        <v>#REF!</v>
      </c>
      <c r="AB180" s="119" t="e">
        <f>IF(#REF!&gt;0,-1*#REF!,#REF!)</f>
        <v>#REF!</v>
      </c>
    </row>
    <row r="181" spans="1:28" x14ac:dyDescent="0.25">
      <c r="A181" s="120">
        <v>241.75</v>
      </c>
      <c r="B181" s="127">
        <v>1.6</v>
      </c>
      <c r="C181" s="146"/>
      <c r="D181" s="65" t="s">
        <v>94</v>
      </c>
      <c r="E181" s="64">
        <f>Hole_ID!$D$2</f>
        <v>3.28</v>
      </c>
      <c r="F181" s="64">
        <f>Hole_ID!$D$3</f>
        <v>-70.900000000000006</v>
      </c>
      <c r="G181" s="64">
        <v>20</v>
      </c>
      <c r="H181" s="117"/>
      <c r="I181" s="64">
        <f t="shared" si="6"/>
        <v>180</v>
      </c>
      <c r="J181" s="64">
        <f t="shared" si="9"/>
        <v>70</v>
      </c>
      <c r="K181" s="64"/>
      <c r="L181" s="117"/>
      <c r="M181" s="117"/>
      <c r="N181" s="64"/>
      <c r="O181" s="117"/>
      <c r="P181" s="64"/>
      <c r="Q181" s="114"/>
      <c r="R181" s="64" t="s">
        <v>192</v>
      </c>
      <c r="S181" s="64" t="s">
        <v>192</v>
      </c>
      <c r="T181" s="64" t="s">
        <v>192</v>
      </c>
      <c r="V181" s="64" t="s">
        <v>192</v>
      </c>
      <c r="Y181" s="114"/>
      <c r="Z181" s="125" t="s">
        <v>561</v>
      </c>
      <c r="AA181" s="119" t="e">
        <f>IF(#REF!&gt;0,MOD(#REF!+180,360),#REF!)</f>
        <v>#REF!</v>
      </c>
      <c r="AB181" s="119" t="e">
        <f>IF(#REF!&gt;0,-1*#REF!,#REF!)</f>
        <v>#REF!</v>
      </c>
    </row>
    <row r="182" spans="1:28" x14ac:dyDescent="0.25">
      <c r="A182" s="120">
        <v>242.75</v>
      </c>
      <c r="B182" s="127"/>
      <c r="C182" s="65"/>
      <c r="D182" s="65" t="s">
        <v>101</v>
      </c>
      <c r="E182" s="64">
        <f>Hole_ID!$D$2</f>
        <v>3.28</v>
      </c>
      <c r="F182" s="64">
        <f>Hole_ID!$D$3</f>
        <v>-70.900000000000006</v>
      </c>
      <c r="G182" s="64">
        <v>15</v>
      </c>
      <c r="H182" s="117"/>
      <c r="I182" s="64">
        <f t="shared" si="6"/>
        <v>180</v>
      </c>
      <c r="J182" s="64">
        <f t="shared" si="9"/>
        <v>75</v>
      </c>
      <c r="K182" s="64">
        <v>17</v>
      </c>
      <c r="L182" s="117"/>
      <c r="M182" s="117"/>
      <c r="N182" s="64"/>
      <c r="O182" s="117"/>
      <c r="P182" s="64"/>
      <c r="Q182" s="114"/>
      <c r="R182" s="64" t="s">
        <v>192</v>
      </c>
      <c r="Y182" s="114"/>
      <c r="Z182" s="125" t="s">
        <v>560</v>
      </c>
      <c r="AA182" s="119" t="e">
        <f>IF(#REF!&gt;0,MOD(#REF!+180,360),#REF!)</f>
        <v>#REF!</v>
      </c>
      <c r="AB182" s="119" t="e">
        <f>IF(#REF!&gt;0,-1*#REF!,#REF!)</f>
        <v>#REF!</v>
      </c>
    </row>
    <row r="183" spans="1:28" x14ac:dyDescent="0.25">
      <c r="A183" s="120">
        <v>244.9</v>
      </c>
      <c r="B183" s="127">
        <v>0.5</v>
      </c>
      <c r="C183" s="65"/>
      <c r="D183" s="65" t="s">
        <v>89</v>
      </c>
      <c r="E183" s="64">
        <f>Hole_ID!$D$2</f>
        <v>3.28</v>
      </c>
      <c r="F183" s="64">
        <f>Hole_ID!$D$3</f>
        <v>-70.900000000000006</v>
      </c>
      <c r="G183" s="64"/>
      <c r="H183" s="117"/>
      <c r="I183" s="64">
        <f t="shared" si="6"/>
        <v>180</v>
      </c>
      <c r="J183" s="64">
        <f t="shared" si="9"/>
        <v>90</v>
      </c>
      <c r="K183" s="64"/>
      <c r="L183" s="117"/>
      <c r="M183" s="117"/>
      <c r="N183" s="64"/>
      <c r="O183" s="117"/>
      <c r="P183" s="64"/>
      <c r="Q183" s="114"/>
      <c r="Y183" s="114"/>
      <c r="Z183" s="125" t="s">
        <v>562</v>
      </c>
      <c r="AA183" s="119" t="e">
        <f>IF(#REF!&gt;0,MOD(#REF!+180,360),#REF!)</f>
        <v>#REF!</v>
      </c>
      <c r="AB183" s="119" t="e">
        <f>IF(#REF!&gt;0,-1*#REF!,#REF!)</f>
        <v>#REF!</v>
      </c>
    </row>
    <row r="184" spans="1:28" x14ac:dyDescent="0.25">
      <c r="A184" s="120">
        <v>245.95</v>
      </c>
      <c r="B184" s="127">
        <v>5.5E-2</v>
      </c>
      <c r="C184" s="65"/>
      <c r="D184" s="65" t="s">
        <v>85</v>
      </c>
      <c r="E184" s="64">
        <f>Hole_ID!$D$2</f>
        <v>3.28</v>
      </c>
      <c r="F184" s="64">
        <f>Hole_ID!$D$3</f>
        <v>-70.900000000000006</v>
      </c>
      <c r="G184" s="64">
        <v>20</v>
      </c>
      <c r="H184" s="117"/>
      <c r="I184" s="64">
        <f t="shared" si="6"/>
        <v>180</v>
      </c>
      <c r="J184" s="64">
        <f t="shared" si="9"/>
        <v>70</v>
      </c>
      <c r="K184" s="64"/>
      <c r="L184" s="117"/>
      <c r="M184" s="117"/>
      <c r="N184" s="64"/>
      <c r="O184" s="117"/>
      <c r="P184" s="64"/>
      <c r="Q184" s="114"/>
      <c r="S184" s="64" t="s">
        <v>192</v>
      </c>
      <c r="T184" s="64" t="s">
        <v>192</v>
      </c>
      <c r="W184" s="64" t="s">
        <v>192</v>
      </c>
      <c r="Y184" s="114" t="s">
        <v>192</v>
      </c>
      <c r="Z184" s="125"/>
      <c r="AA184" s="119" t="e">
        <f>IF(#REF!&gt;0,MOD(#REF!+180,360),#REF!)</f>
        <v>#REF!</v>
      </c>
      <c r="AB184" s="119" t="e">
        <f>IF(#REF!&gt;0,-1*#REF!,#REF!)</f>
        <v>#REF!</v>
      </c>
    </row>
    <row r="185" spans="1:28" x14ac:dyDescent="0.25">
      <c r="A185" s="120">
        <v>249.3</v>
      </c>
      <c r="B185" s="127">
        <v>0.6</v>
      </c>
      <c r="C185" s="65"/>
      <c r="D185" s="65" t="s">
        <v>89</v>
      </c>
      <c r="E185" s="64">
        <f>Hole_ID!$D$2</f>
        <v>3.28</v>
      </c>
      <c r="F185" s="64">
        <f>Hole_ID!$D$3</f>
        <v>-70.900000000000006</v>
      </c>
      <c r="G185" s="64"/>
      <c r="H185" s="117"/>
      <c r="I185" s="64">
        <f t="shared" si="6"/>
        <v>180</v>
      </c>
      <c r="J185" s="64">
        <f t="shared" si="9"/>
        <v>90</v>
      </c>
      <c r="K185" s="64"/>
      <c r="L185" s="117"/>
      <c r="M185" s="117"/>
      <c r="N185" s="64"/>
      <c r="O185" s="117"/>
      <c r="P185" s="64"/>
      <c r="Q185" s="114"/>
      <c r="Y185" s="114"/>
      <c r="Z185" s="125" t="s">
        <v>563</v>
      </c>
      <c r="AA185" s="119" t="e">
        <f>IF(#REF!&gt;0,MOD(#REF!+180,360),#REF!)</f>
        <v>#REF!</v>
      </c>
      <c r="AB185" s="119" t="e">
        <f>IF(#REF!&gt;0,-1*#REF!,#REF!)</f>
        <v>#REF!</v>
      </c>
    </row>
    <row r="186" spans="1:28" x14ac:dyDescent="0.25">
      <c r="A186" s="120">
        <v>251</v>
      </c>
      <c r="B186" s="127"/>
      <c r="C186" s="65"/>
      <c r="D186" s="65" t="s">
        <v>83</v>
      </c>
      <c r="E186" s="64">
        <f>Hole_ID!$D$2</f>
        <v>3.28</v>
      </c>
      <c r="F186" s="64">
        <f>Hole_ID!$D$3</f>
        <v>-70.900000000000006</v>
      </c>
      <c r="G186" s="64">
        <v>40</v>
      </c>
      <c r="H186" s="117"/>
      <c r="I186" s="64">
        <f t="shared" si="6"/>
        <v>180</v>
      </c>
      <c r="J186" s="64">
        <f t="shared" si="9"/>
        <v>50</v>
      </c>
      <c r="K186" s="64"/>
      <c r="L186" s="117"/>
      <c r="M186" s="117"/>
      <c r="N186" s="64"/>
      <c r="O186" s="117"/>
      <c r="P186" s="64"/>
      <c r="Q186" s="114"/>
      <c r="Y186" s="114"/>
      <c r="Z186" s="125"/>
      <c r="AA186" s="119" t="e">
        <f>IF(#REF!&gt;0,MOD(#REF!+180,360),#REF!)</f>
        <v>#REF!</v>
      </c>
      <c r="AB186" s="119" t="e">
        <f>IF(#REF!&gt;0,-1*#REF!,#REF!)</f>
        <v>#REF!</v>
      </c>
    </row>
    <row r="187" spans="1:28" x14ac:dyDescent="0.25">
      <c r="A187" s="120">
        <v>251.5</v>
      </c>
      <c r="B187" s="127">
        <v>1.8</v>
      </c>
      <c r="C187" s="65"/>
      <c r="D187" s="65" t="s">
        <v>89</v>
      </c>
      <c r="E187" s="64">
        <f>Hole_ID!$D$2</f>
        <v>3.28</v>
      </c>
      <c r="F187" s="64">
        <f>Hole_ID!$D$3</f>
        <v>-70.900000000000006</v>
      </c>
      <c r="G187" s="64"/>
      <c r="H187" s="117"/>
      <c r="I187" s="64">
        <f t="shared" si="6"/>
        <v>180</v>
      </c>
      <c r="J187" s="64">
        <f t="shared" si="9"/>
        <v>90</v>
      </c>
      <c r="K187" s="64"/>
      <c r="L187" s="117"/>
      <c r="M187" s="117"/>
      <c r="N187" s="64"/>
      <c r="O187" s="117"/>
      <c r="P187" s="64"/>
      <c r="Q187" s="114"/>
      <c r="Y187" s="114"/>
      <c r="Z187" s="125" t="s">
        <v>565</v>
      </c>
      <c r="AA187" s="119" t="e">
        <f>IF(#REF!&gt;0,MOD(#REF!+180,360),#REF!)</f>
        <v>#REF!</v>
      </c>
      <c r="AB187" s="119" t="e">
        <f>IF(#REF!&gt;0,-1*#REF!,#REF!)</f>
        <v>#REF!</v>
      </c>
    </row>
    <row r="188" spans="1:28" x14ac:dyDescent="0.25">
      <c r="A188" s="120">
        <v>258.89999999999998</v>
      </c>
      <c r="B188" s="127"/>
      <c r="C188" s="65"/>
      <c r="D188" s="65" t="s">
        <v>96</v>
      </c>
      <c r="E188" s="64">
        <f>Hole_ID!$D$2</f>
        <v>3.28</v>
      </c>
      <c r="F188" s="64">
        <f>Hole_ID!$D$3</f>
        <v>-70.900000000000006</v>
      </c>
      <c r="G188" s="64">
        <v>80</v>
      </c>
      <c r="H188" s="117"/>
      <c r="I188" s="64">
        <f t="shared" si="6"/>
        <v>180</v>
      </c>
      <c r="J188" s="64">
        <f t="shared" si="9"/>
        <v>10</v>
      </c>
      <c r="K188" s="64"/>
      <c r="L188" s="117"/>
      <c r="M188" s="117"/>
      <c r="N188" s="64"/>
      <c r="O188" s="117"/>
      <c r="P188" s="64"/>
      <c r="Q188" s="114"/>
      <c r="Y188" s="114"/>
      <c r="Z188" s="125" t="s">
        <v>564</v>
      </c>
      <c r="AA188" s="119" t="e">
        <f>IF(#REF!&gt;0,MOD(#REF!+180,360),#REF!)</f>
        <v>#REF!</v>
      </c>
      <c r="AB188" s="119" t="e">
        <f>IF(#REF!&gt;0,-1*#REF!,#REF!)</f>
        <v>#REF!</v>
      </c>
    </row>
    <row r="189" spans="1:28" x14ac:dyDescent="0.25">
      <c r="A189" s="120">
        <v>263.47000000000003</v>
      </c>
      <c r="B189" s="127">
        <v>0.02</v>
      </c>
      <c r="C189" s="65"/>
      <c r="D189" s="65" t="s">
        <v>85</v>
      </c>
      <c r="E189" s="64">
        <f>Hole_ID!$D$2</f>
        <v>3.28</v>
      </c>
      <c r="F189" s="64">
        <f>Hole_ID!$D$3</f>
        <v>-70.900000000000006</v>
      </c>
      <c r="G189" s="64">
        <v>17</v>
      </c>
      <c r="H189" s="117"/>
      <c r="I189" s="64">
        <f t="shared" si="6"/>
        <v>180</v>
      </c>
      <c r="J189" s="64">
        <f t="shared" si="9"/>
        <v>73</v>
      </c>
      <c r="K189" s="64"/>
      <c r="L189" s="117"/>
      <c r="M189" s="117"/>
      <c r="N189" s="64"/>
      <c r="O189" s="117"/>
      <c r="P189" s="64"/>
      <c r="Q189" s="114"/>
      <c r="Y189" s="114"/>
      <c r="Z189" s="125"/>
      <c r="AA189" s="119" t="e">
        <f>IF(#REF!&gt;0,MOD(#REF!+180,360),#REF!)</f>
        <v>#REF!</v>
      </c>
      <c r="AB189" s="119" t="e">
        <f>IF(#REF!&gt;0,-1*#REF!,#REF!)</f>
        <v>#REF!</v>
      </c>
    </row>
    <row r="190" spans="1:28" x14ac:dyDescent="0.25">
      <c r="A190" s="120">
        <v>264.8</v>
      </c>
      <c r="B190" s="127"/>
      <c r="C190" s="65"/>
      <c r="D190" s="65" t="s">
        <v>83</v>
      </c>
      <c r="E190" s="64">
        <f>Hole_ID!$D$2</f>
        <v>3.28</v>
      </c>
      <c r="F190" s="64">
        <f>Hole_ID!$D$3</f>
        <v>-70.900000000000006</v>
      </c>
      <c r="G190" s="64">
        <v>64</v>
      </c>
      <c r="H190" s="117"/>
      <c r="I190" s="64">
        <f t="shared" si="6"/>
        <v>180</v>
      </c>
      <c r="J190" s="64">
        <f t="shared" si="9"/>
        <v>26</v>
      </c>
      <c r="K190" s="64"/>
      <c r="L190" s="117"/>
      <c r="M190" s="117"/>
      <c r="N190" s="64"/>
      <c r="O190" s="117"/>
      <c r="P190" s="64"/>
      <c r="Q190" s="114"/>
      <c r="Y190" s="114"/>
      <c r="Z190" s="125"/>
      <c r="AA190" s="119" t="e">
        <f>IF(#REF!&gt;0,MOD(#REF!+180,360),#REF!)</f>
        <v>#REF!</v>
      </c>
      <c r="AB190" s="119" t="e">
        <f>IF(#REF!&gt;0,-1*#REF!,#REF!)</f>
        <v>#REF!</v>
      </c>
    </row>
    <row r="191" spans="1:28" x14ac:dyDescent="0.25">
      <c r="A191" s="120">
        <v>271</v>
      </c>
      <c r="B191" s="127"/>
      <c r="C191" s="65"/>
      <c r="D191" s="65" t="s">
        <v>83</v>
      </c>
      <c r="E191" s="64">
        <f>Hole_ID!$D$2</f>
        <v>3.28</v>
      </c>
      <c r="F191" s="64">
        <f>Hole_ID!$D$3</f>
        <v>-70.900000000000006</v>
      </c>
      <c r="G191" s="64">
        <v>56</v>
      </c>
      <c r="H191" s="117"/>
      <c r="I191" s="64">
        <f t="shared" si="6"/>
        <v>180</v>
      </c>
      <c r="J191" s="64">
        <f t="shared" si="9"/>
        <v>34</v>
      </c>
      <c r="K191" s="64"/>
      <c r="L191" s="117"/>
      <c r="M191" s="117"/>
      <c r="N191" s="64"/>
      <c r="O191" s="117"/>
      <c r="P191" s="64"/>
      <c r="Q191" s="114"/>
      <c r="Y191" s="114"/>
      <c r="Z191" s="125"/>
      <c r="AA191" s="119" t="e">
        <f>IF(#REF!&gt;0,MOD(#REF!+180,360),#REF!)</f>
        <v>#REF!</v>
      </c>
      <c r="AB191" s="119" t="e">
        <f>IF(#REF!&gt;0,-1*#REF!,#REF!)</f>
        <v>#REF!</v>
      </c>
    </row>
    <row r="192" spans="1:28" x14ac:dyDescent="0.25">
      <c r="A192" s="120">
        <v>276.3</v>
      </c>
      <c r="B192" s="127">
        <v>0.46</v>
      </c>
      <c r="C192" s="65"/>
      <c r="D192" s="65" t="s">
        <v>91</v>
      </c>
      <c r="E192" s="64">
        <f>Hole_ID!$D$2</f>
        <v>3.28</v>
      </c>
      <c r="F192" s="64">
        <f>Hole_ID!$D$3</f>
        <v>-70.900000000000006</v>
      </c>
      <c r="G192" s="64"/>
      <c r="H192" s="117"/>
      <c r="I192" s="64">
        <f t="shared" si="6"/>
        <v>180</v>
      </c>
      <c r="J192" s="64">
        <f t="shared" si="9"/>
        <v>90</v>
      </c>
      <c r="K192" s="64"/>
      <c r="L192" s="117"/>
      <c r="M192" s="117"/>
      <c r="N192" s="64"/>
      <c r="O192" s="117"/>
      <c r="P192" s="64"/>
      <c r="Q192" s="114"/>
      <c r="T192" s="64" t="s">
        <v>192</v>
      </c>
      <c r="Y192" s="114"/>
      <c r="Z192" s="125" t="s">
        <v>584</v>
      </c>
      <c r="AA192" s="119" t="e">
        <f>IF(#REF!&gt;0,MOD(#REF!+180,360),#REF!)</f>
        <v>#REF!</v>
      </c>
      <c r="AB192" s="119" t="e">
        <f>IF(#REF!&gt;0,-1*#REF!,#REF!)</f>
        <v>#REF!</v>
      </c>
    </row>
    <row r="193" spans="1:28" x14ac:dyDescent="0.25">
      <c r="A193" s="120">
        <v>281.02</v>
      </c>
      <c r="B193" s="127">
        <v>5.0000000000000001E-3</v>
      </c>
      <c r="C193" s="65">
        <v>2</v>
      </c>
      <c r="D193" s="65" t="s">
        <v>100</v>
      </c>
      <c r="E193" s="64">
        <f>Hole_ID!$D$2</f>
        <v>3.28</v>
      </c>
      <c r="F193" s="64">
        <f>Hole_ID!$D$3</f>
        <v>-70.900000000000006</v>
      </c>
      <c r="G193" s="64">
        <v>10</v>
      </c>
      <c r="H193" s="117">
        <v>273</v>
      </c>
      <c r="I193" s="64">
        <f t="shared" si="6"/>
        <v>93</v>
      </c>
      <c r="J193" s="64">
        <f t="shared" si="9"/>
        <v>80</v>
      </c>
      <c r="K193" s="64"/>
      <c r="L193" s="117"/>
      <c r="M193" s="117"/>
      <c r="N193" s="64"/>
      <c r="O193" s="117"/>
      <c r="P193" s="64"/>
      <c r="Q193" s="114"/>
      <c r="R193" s="64" t="s">
        <v>192</v>
      </c>
      <c r="Y193" s="114"/>
      <c r="Z193" s="125"/>
      <c r="AA193" s="119" t="e">
        <f>IF(#REF!&gt;0,MOD(#REF!+180,360),#REF!)</f>
        <v>#REF!</v>
      </c>
      <c r="AB193" s="119" t="e">
        <f>IF(#REF!&gt;0,-1*#REF!,#REF!)</f>
        <v>#REF!</v>
      </c>
    </row>
    <row r="194" spans="1:28" x14ac:dyDescent="0.25">
      <c r="A194" s="120">
        <v>281.35000000000002</v>
      </c>
      <c r="B194" s="127">
        <v>1E-3</v>
      </c>
      <c r="C194" s="65">
        <v>2</v>
      </c>
      <c r="D194" s="65" t="s">
        <v>100</v>
      </c>
      <c r="E194" s="64">
        <f>Hole_ID!$D$2</f>
        <v>3.28</v>
      </c>
      <c r="F194" s="64">
        <f>Hole_ID!$D$3</f>
        <v>-70.900000000000006</v>
      </c>
      <c r="G194" s="64">
        <v>20</v>
      </c>
      <c r="H194" s="117">
        <v>213</v>
      </c>
      <c r="I194" s="64">
        <f t="shared" si="6"/>
        <v>33</v>
      </c>
      <c r="J194" s="64">
        <f t="shared" si="9"/>
        <v>70</v>
      </c>
      <c r="K194" s="64"/>
      <c r="L194" s="117"/>
      <c r="M194" s="117"/>
      <c r="N194" s="64"/>
      <c r="O194" s="117"/>
      <c r="P194" s="64"/>
      <c r="Q194" s="114"/>
      <c r="Y194" s="114"/>
      <c r="Z194" s="125" t="s">
        <v>591</v>
      </c>
      <c r="AA194" s="119" t="e">
        <f>IF(#REF!&gt;0,MOD(#REF!+180,360),#REF!)</f>
        <v>#REF!</v>
      </c>
      <c r="AB194" s="119" t="e">
        <f>IF(#REF!&gt;0,-1*#REF!,#REF!)</f>
        <v>#REF!</v>
      </c>
    </row>
    <row r="195" spans="1:28" x14ac:dyDescent="0.25">
      <c r="A195" s="120">
        <v>281.95</v>
      </c>
      <c r="B195" s="127"/>
      <c r="C195" s="65">
        <v>2</v>
      </c>
      <c r="D195" s="65" t="s">
        <v>83</v>
      </c>
      <c r="E195" s="64">
        <f>Hole_ID!$D$2</f>
        <v>3.28</v>
      </c>
      <c r="F195" s="64">
        <f>Hole_ID!$D$3</f>
        <v>-70.900000000000006</v>
      </c>
      <c r="G195" s="64">
        <v>60</v>
      </c>
      <c r="H195" s="117">
        <v>66</v>
      </c>
      <c r="I195" s="64">
        <f t="shared" si="6"/>
        <v>246</v>
      </c>
      <c r="J195" s="64">
        <f t="shared" si="9"/>
        <v>30</v>
      </c>
      <c r="K195" s="64"/>
      <c r="L195" s="117"/>
      <c r="M195" s="117"/>
      <c r="N195" s="64"/>
      <c r="O195" s="117"/>
      <c r="P195" s="64"/>
      <c r="Q195" s="114"/>
      <c r="Y195" s="114"/>
      <c r="Z195" s="125"/>
      <c r="AA195" s="119" t="e">
        <f>IF(#REF!&gt;0,MOD(#REF!+180,360),#REF!)</f>
        <v>#REF!</v>
      </c>
      <c r="AB195" s="119" t="e">
        <f>IF(#REF!&gt;0,-1*#REF!,#REF!)</f>
        <v>#REF!</v>
      </c>
    </row>
    <row r="196" spans="1:28" x14ac:dyDescent="0.25">
      <c r="A196" s="120">
        <v>284.52999999999997</v>
      </c>
      <c r="B196" s="127">
        <v>0.01</v>
      </c>
      <c r="C196" s="65">
        <v>2</v>
      </c>
      <c r="D196" s="65" t="s">
        <v>85</v>
      </c>
      <c r="E196" s="64">
        <f>Hole_ID!$D$2</f>
        <v>3.28</v>
      </c>
      <c r="F196" s="64">
        <f>Hole_ID!$D$3</f>
        <v>-70.900000000000006</v>
      </c>
      <c r="G196" s="64">
        <v>39</v>
      </c>
      <c r="H196" s="117">
        <v>260</v>
      </c>
      <c r="I196" s="64">
        <f t="shared" si="6"/>
        <v>80</v>
      </c>
      <c r="J196" s="64">
        <f t="shared" si="9"/>
        <v>51</v>
      </c>
      <c r="K196" s="64"/>
      <c r="L196" s="117"/>
      <c r="M196" s="117"/>
      <c r="N196" s="64"/>
      <c r="O196" s="117"/>
      <c r="P196" s="64"/>
      <c r="Q196" s="114"/>
      <c r="R196" s="64" t="s">
        <v>192</v>
      </c>
      <c r="W196" s="64" t="s">
        <v>192</v>
      </c>
      <c r="Y196" s="114"/>
      <c r="Z196" s="125"/>
      <c r="AA196" s="119" t="e">
        <f>IF(#REF!&gt;0,MOD(#REF!+180,360),#REF!)</f>
        <v>#REF!</v>
      </c>
      <c r="AB196" s="119" t="e">
        <f>IF(#REF!&gt;0,-1*#REF!,#REF!)</f>
        <v>#REF!</v>
      </c>
    </row>
    <row r="197" spans="1:28" x14ac:dyDescent="0.25">
      <c r="A197" s="120">
        <v>287.07</v>
      </c>
      <c r="B197" s="127">
        <v>0.01</v>
      </c>
      <c r="C197" s="65">
        <v>2</v>
      </c>
      <c r="D197" s="65" t="s">
        <v>85</v>
      </c>
      <c r="E197" s="64">
        <f>Hole_ID!$D$2</f>
        <v>3.28</v>
      </c>
      <c r="F197" s="64">
        <f>Hole_ID!$D$3</f>
        <v>-70.900000000000006</v>
      </c>
      <c r="G197" s="64">
        <v>33</v>
      </c>
      <c r="H197" s="117">
        <v>277</v>
      </c>
      <c r="I197" s="64">
        <f t="shared" ref="I197:I260" si="10">MOD(H197+180,360)</f>
        <v>97</v>
      </c>
      <c r="J197" s="64">
        <f t="shared" si="9"/>
        <v>57</v>
      </c>
      <c r="K197" s="64"/>
      <c r="L197" s="117"/>
      <c r="M197" s="117"/>
      <c r="N197" s="64"/>
      <c r="O197" s="117"/>
      <c r="P197" s="64"/>
      <c r="Q197" s="114"/>
      <c r="Y197" s="114"/>
      <c r="Z197" s="125"/>
      <c r="AA197" s="119" t="e">
        <f>IF(#REF!&gt;0,MOD(#REF!+180,360),#REF!)</f>
        <v>#REF!</v>
      </c>
      <c r="AB197" s="119" t="e">
        <f>IF(#REF!&gt;0,-1*#REF!,#REF!)</f>
        <v>#REF!</v>
      </c>
    </row>
    <row r="198" spans="1:28" x14ac:dyDescent="0.25">
      <c r="A198" s="120">
        <v>289.85000000000002</v>
      </c>
      <c r="B198" s="127"/>
      <c r="C198" s="65">
        <v>2</v>
      </c>
      <c r="D198" s="65" t="s">
        <v>83</v>
      </c>
      <c r="E198" s="64">
        <f>Hole_ID!$D$2</f>
        <v>3.28</v>
      </c>
      <c r="F198" s="64">
        <f>Hole_ID!$D$3</f>
        <v>-70.900000000000006</v>
      </c>
      <c r="G198" s="64">
        <v>66</v>
      </c>
      <c r="H198" s="117">
        <v>357</v>
      </c>
      <c r="I198" s="64">
        <f t="shared" si="10"/>
        <v>177</v>
      </c>
      <c r="J198" s="64">
        <f t="shared" si="9"/>
        <v>24</v>
      </c>
      <c r="K198" s="64"/>
      <c r="L198" s="117"/>
      <c r="M198" s="117"/>
      <c r="N198" s="64"/>
      <c r="O198" s="117"/>
      <c r="P198" s="64"/>
      <c r="Q198" s="114"/>
      <c r="Y198" s="114"/>
      <c r="Z198" s="125"/>
      <c r="AA198" s="119" t="e">
        <f>IF(#REF!&gt;0,MOD(#REF!+180,360),#REF!)</f>
        <v>#REF!</v>
      </c>
      <c r="AB198" s="119" t="e">
        <f>IF(#REF!&gt;0,-1*#REF!,#REF!)</f>
        <v>#REF!</v>
      </c>
    </row>
    <row r="199" spans="1:28" x14ac:dyDescent="0.25">
      <c r="A199" s="120">
        <v>290.25</v>
      </c>
      <c r="B199" s="127"/>
      <c r="C199" s="65">
        <v>2</v>
      </c>
      <c r="D199" s="65" t="s">
        <v>83</v>
      </c>
      <c r="E199" s="64">
        <f>Hole_ID!$D$2</f>
        <v>3.28</v>
      </c>
      <c r="F199" s="64">
        <f>Hole_ID!$D$3</f>
        <v>-70.900000000000006</v>
      </c>
      <c r="G199" s="64">
        <v>53</v>
      </c>
      <c r="H199" s="117">
        <v>332</v>
      </c>
      <c r="I199" s="64">
        <f t="shared" si="10"/>
        <v>152</v>
      </c>
      <c r="J199" s="64">
        <f t="shared" si="9"/>
        <v>37</v>
      </c>
      <c r="K199" s="64"/>
      <c r="L199" s="117"/>
      <c r="M199" s="117"/>
      <c r="N199" s="64"/>
      <c r="O199" s="117"/>
      <c r="P199" s="64"/>
      <c r="Q199" s="114"/>
      <c r="Y199" s="114"/>
      <c r="Z199" s="125"/>
      <c r="AA199" s="119" t="e">
        <f>IF(#REF!&gt;0,MOD(#REF!+180,360),#REF!)</f>
        <v>#REF!</v>
      </c>
      <c r="AB199" s="119" t="e">
        <f>IF(#REF!&gt;0,-1*#REF!,#REF!)</f>
        <v>#REF!</v>
      </c>
    </row>
    <row r="200" spans="1:28" x14ac:dyDescent="0.25">
      <c r="A200" s="120">
        <v>290.64999999999998</v>
      </c>
      <c r="B200" s="127">
        <v>0.02</v>
      </c>
      <c r="C200" s="65">
        <v>2</v>
      </c>
      <c r="D200" s="65" t="s">
        <v>85</v>
      </c>
      <c r="E200" s="64">
        <f>Hole_ID!$D$2</f>
        <v>3.28</v>
      </c>
      <c r="F200" s="64">
        <f>Hole_ID!$D$3</f>
        <v>-70.900000000000006</v>
      </c>
      <c r="G200" s="64">
        <v>29</v>
      </c>
      <c r="H200" s="117">
        <v>174</v>
      </c>
      <c r="I200" s="64">
        <f t="shared" si="10"/>
        <v>354</v>
      </c>
      <c r="J200" s="64">
        <f t="shared" si="9"/>
        <v>61</v>
      </c>
      <c r="K200" s="64"/>
      <c r="L200" s="117"/>
      <c r="M200" s="117"/>
      <c r="N200" s="64"/>
      <c r="O200" s="117"/>
      <c r="P200" s="64"/>
      <c r="Q200" s="114"/>
      <c r="Y200" s="114"/>
      <c r="Z200" s="125"/>
      <c r="AA200" s="119" t="e">
        <f>IF(#REF!&gt;0,MOD(#REF!+180,360),#REF!)</f>
        <v>#REF!</v>
      </c>
      <c r="AB200" s="119" t="e">
        <f>IF(#REF!&gt;0,-1*#REF!,#REF!)</f>
        <v>#REF!</v>
      </c>
    </row>
    <row r="201" spans="1:28" x14ac:dyDescent="0.25">
      <c r="A201" s="120">
        <v>291.51</v>
      </c>
      <c r="B201" s="127">
        <v>0.01</v>
      </c>
      <c r="C201" s="65">
        <v>2</v>
      </c>
      <c r="D201" s="65" t="s">
        <v>85</v>
      </c>
      <c r="E201" s="64">
        <f>Hole_ID!$D$2</f>
        <v>3.28</v>
      </c>
      <c r="F201" s="64">
        <f>Hole_ID!$D$3</f>
        <v>-70.900000000000006</v>
      </c>
      <c r="G201" s="64">
        <v>33</v>
      </c>
      <c r="H201" s="117">
        <v>177</v>
      </c>
      <c r="I201" s="64">
        <f t="shared" si="10"/>
        <v>357</v>
      </c>
      <c r="J201" s="64">
        <f t="shared" si="9"/>
        <v>57</v>
      </c>
      <c r="K201" s="64"/>
      <c r="L201" s="117"/>
      <c r="M201" s="117"/>
      <c r="N201" s="64"/>
      <c r="O201" s="117"/>
      <c r="P201" s="64"/>
      <c r="Q201" s="114"/>
      <c r="R201" s="64" t="s">
        <v>192</v>
      </c>
      <c r="W201" s="64" t="s">
        <v>192</v>
      </c>
      <c r="Y201" s="114"/>
      <c r="Z201" s="125"/>
      <c r="AA201" s="119" t="e">
        <f>IF(#REF!&gt;0,MOD(#REF!+180,360),#REF!)</f>
        <v>#REF!</v>
      </c>
      <c r="AB201" s="119" t="e">
        <f>IF(#REF!&gt;0,-1*#REF!,#REF!)</f>
        <v>#REF!</v>
      </c>
    </row>
    <row r="202" spans="1:28" x14ac:dyDescent="0.25">
      <c r="A202" s="120">
        <v>299.45</v>
      </c>
      <c r="B202" s="127"/>
      <c r="C202" s="65">
        <v>2</v>
      </c>
      <c r="D202" s="65" t="s">
        <v>83</v>
      </c>
      <c r="E202" s="64">
        <f>Hole_ID!$D$2</f>
        <v>3.28</v>
      </c>
      <c r="F202" s="64">
        <f>Hole_ID!$D$3</f>
        <v>-70.900000000000006</v>
      </c>
      <c r="G202" s="64">
        <v>66</v>
      </c>
      <c r="H202" s="117">
        <v>17</v>
      </c>
      <c r="I202" s="64">
        <f t="shared" si="10"/>
        <v>197</v>
      </c>
      <c r="J202" s="64">
        <f t="shared" si="9"/>
        <v>24</v>
      </c>
      <c r="K202" s="64"/>
      <c r="L202" s="117"/>
      <c r="M202" s="117"/>
      <c r="N202" s="64"/>
      <c r="O202" s="117"/>
      <c r="P202" s="64"/>
      <c r="Q202" s="114"/>
      <c r="Y202" s="114"/>
      <c r="Z202" s="125"/>
      <c r="AA202" s="119" t="e">
        <f>IF(#REF!&gt;0,MOD(#REF!+180,360),#REF!)</f>
        <v>#REF!</v>
      </c>
      <c r="AB202" s="119" t="e">
        <f>IF(#REF!&gt;0,-1*#REF!,#REF!)</f>
        <v>#REF!</v>
      </c>
    </row>
    <row r="203" spans="1:28" x14ac:dyDescent="0.25">
      <c r="A203" s="120">
        <v>305.95999999999998</v>
      </c>
      <c r="B203" s="127">
        <v>0.06</v>
      </c>
      <c r="C203" s="65">
        <v>2</v>
      </c>
      <c r="D203" s="65" t="s">
        <v>85</v>
      </c>
      <c r="E203" s="64">
        <f>Hole_ID!$D$2</f>
        <v>3.28</v>
      </c>
      <c r="F203" s="64">
        <f>Hole_ID!$D$3</f>
        <v>-70.900000000000006</v>
      </c>
      <c r="G203" s="64">
        <v>38</v>
      </c>
      <c r="H203" s="117">
        <v>139</v>
      </c>
      <c r="I203" s="64">
        <f t="shared" si="10"/>
        <v>319</v>
      </c>
      <c r="J203" s="64">
        <f t="shared" si="9"/>
        <v>52</v>
      </c>
      <c r="K203" s="64"/>
      <c r="L203" s="117"/>
      <c r="M203" s="117"/>
      <c r="N203" s="64"/>
      <c r="O203" s="117"/>
      <c r="P203" s="64"/>
      <c r="Q203" s="114"/>
      <c r="R203" s="64" t="s">
        <v>192</v>
      </c>
      <c r="W203" s="64" t="s">
        <v>192</v>
      </c>
      <c r="Y203" s="114"/>
      <c r="Z203" s="125"/>
      <c r="AA203" s="119" t="e">
        <f>IF(#REF!&gt;0,MOD(#REF!+180,360),#REF!)</f>
        <v>#REF!</v>
      </c>
      <c r="AB203" s="119" t="e">
        <f>IF(#REF!&gt;0,-1*#REF!,#REF!)</f>
        <v>#REF!</v>
      </c>
    </row>
    <row r="204" spans="1:28" x14ac:dyDescent="0.25">
      <c r="A204" s="120">
        <v>306.64999999999998</v>
      </c>
      <c r="B204" s="127"/>
      <c r="C204" s="65">
        <v>2</v>
      </c>
      <c r="D204" s="65" t="s">
        <v>83</v>
      </c>
      <c r="E204" s="64">
        <f>Hole_ID!$D$2</f>
        <v>3.28</v>
      </c>
      <c r="F204" s="64">
        <f>Hole_ID!$D$3</f>
        <v>-70.900000000000006</v>
      </c>
      <c r="G204" s="64">
        <v>58</v>
      </c>
      <c r="H204" s="117">
        <v>292</v>
      </c>
      <c r="I204" s="64">
        <f t="shared" si="10"/>
        <v>112</v>
      </c>
      <c r="J204" s="64">
        <f t="shared" si="9"/>
        <v>32</v>
      </c>
      <c r="K204" s="64"/>
      <c r="L204" s="117"/>
      <c r="M204" s="117"/>
      <c r="N204" s="64"/>
      <c r="O204" s="117"/>
      <c r="P204" s="64"/>
      <c r="Q204" s="114"/>
      <c r="Y204" s="114"/>
      <c r="Z204" s="125"/>
      <c r="AA204" s="119" t="e">
        <f>IF(#REF!&gt;0,MOD(#REF!+180,360),#REF!)</f>
        <v>#REF!</v>
      </c>
      <c r="AB204" s="119" t="e">
        <f>IF(#REF!&gt;0,-1*#REF!,#REF!)</f>
        <v>#REF!</v>
      </c>
    </row>
    <row r="205" spans="1:28" x14ac:dyDescent="0.25">
      <c r="A205" s="120">
        <v>328.4</v>
      </c>
      <c r="B205" s="127">
        <v>0.01</v>
      </c>
      <c r="C205" s="65">
        <v>1</v>
      </c>
      <c r="D205" s="65" t="s">
        <v>85</v>
      </c>
      <c r="E205" s="64">
        <f>Hole_ID!$D$2</f>
        <v>3.28</v>
      </c>
      <c r="F205" s="64">
        <f>Hole_ID!$D$3</f>
        <v>-70.900000000000006</v>
      </c>
      <c r="G205" s="64">
        <v>64</v>
      </c>
      <c r="H205" s="117">
        <v>173</v>
      </c>
      <c r="I205" s="64">
        <f t="shared" si="10"/>
        <v>353</v>
      </c>
      <c r="J205" s="64">
        <f t="shared" si="9"/>
        <v>26</v>
      </c>
      <c r="K205" s="64"/>
      <c r="L205" s="117"/>
      <c r="M205" s="117"/>
      <c r="N205" s="64"/>
      <c r="O205" s="117"/>
      <c r="P205" s="64"/>
      <c r="Q205" s="114"/>
      <c r="R205" s="64" t="s">
        <v>192</v>
      </c>
      <c r="W205" s="64" t="s">
        <v>192</v>
      </c>
      <c r="Y205" s="114"/>
      <c r="Z205" s="125"/>
      <c r="AA205" s="119" t="e">
        <f>IF(#REF!&gt;0,MOD(#REF!+180,360),#REF!)</f>
        <v>#REF!</v>
      </c>
      <c r="AB205" s="119" t="e">
        <f>IF(#REF!&gt;0,-1*#REF!,#REF!)</f>
        <v>#REF!</v>
      </c>
    </row>
    <row r="206" spans="1:28" x14ac:dyDescent="0.25">
      <c r="A206" s="120">
        <v>328.5</v>
      </c>
      <c r="B206" s="127"/>
      <c r="C206" s="65">
        <v>1</v>
      </c>
      <c r="D206" s="65" t="s">
        <v>83</v>
      </c>
      <c r="E206" s="64">
        <f>Hole_ID!$D$2</f>
        <v>3.28</v>
      </c>
      <c r="F206" s="64">
        <f>Hole_ID!$D$3</f>
        <v>-70.900000000000006</v>
      </c>
      <c r="G206" s="64">
        <v>64</v>
      </c>
      <c r="H206" s="117">
        <v>327</v>
      </c>
      <c r="I206" s="64">
        <f t="shared" si="10"/>
        <v>147</v>
      </c>
      <c r="J206" s="64">
        <f t="shared" si="9"/>
        <v>26</v>
      </c>
      <c r="K206" s="64"/>
      <c r="L206" s="117"/>
      <c r="M206" s="117"/>
      <c r="N206" s="64"/>
      <c r="O206" s="117"/>
      <c r="P206" s="64"/>
      <c r="Q206" s="114"/>
      <c r="Y206" s="114"/>
      <c r="Z206" s="125"/>
      <c r="AA206" s="119" t="e">
        <f>IF(#REF!&gt;0,MOD(#REF!+180,360),#REF!)</f>
        <v>#REF!</v>
      </c>
      <c r="AB206" s="119" t="e">
        <f>IF(#REF!&gt;0,-1*#REF!,#REF!)</f>
        <v>#REF!</v>
      </c>
    </row>
    <row r="207" spans="1:28" x14ac:dyDescent="0.25">
      <c r="A207" s="120">
        <v>330.08</v>
      </c>
      <c r="B207" s="127">
        <v>5.0000000000000001E-3</v>
      </c>
      <c r="C207" s="65">
        <v>1</v>
      </c>
      <c r="D207" s="65" t="s">
        <v>85</v>
      </c>
      <c r="E207" s="64">
        <f>Hole_ID!$D$2</f>
        <v>3.28</v>
      </c>
      <c r="F207" s="64">
        <f>Hole_ID!$D$3</f>
        <v>-70.900000000000006</v>
      </c>
      <c r="G207" s="64">
        <v>67</v>
      </c>
      <c r="H207" s="117">
        <v>153</v>
      </c>
      <c r="I207" s="64">
        <f t="shared" si="10"/>
        <v>333</v>
      </c>
      <c r="J207" s="64">
        <f t="shared" si="9"/>
        <v>23</v>
      </c>
      <c r="K207" s="64"/>
      <c r="L207" s="117"/>
      <c r="M207" s="117"/>
      <c r="N207" s="64"/>
      <c r="O207" s="117"/>
      <c r="P207" s="64"/>
      <c r="Q207" s="114"/>
      <c r="Y207" s="114"/>
      <c r="Z207" s="125"/>
      <c r="AA207" s="119" t="e">
        <f>IF(#REF!&gt;0,MOD(#REF!+180,360),#REF!)</f>
        <v>#REF!</v>
      </c>
      <c r="AB207" s="119" t="e">
        <f>IF(#REF!&gt;0,-1*#REF!,#REF!)</f>
        <v>#REF!</v>
      </c>
    </row>
    <row r="208" spans="1:28" x14ac:dyDescent="0.25">
      <c r="A208" s="120">
        <v>331.92</v>
      </c>
      <c r="B208" s="127">
        <v>7.0000000000000007E-2</v>
      </c>
      <c r="C208" s="65">
        <v>1</v>
      </c>
      <c r="D208" s="65" t="s">
        <v>85</v>
      </c>
      <c r="E208" s="64">
        <f>Hole_ID!$D$2</f>
        <v>3.28</v>
      </c>
      <c r="F208" s="64">
        <f>Hole_ID!$D$3</f>
        <v>-70.900000000000006</v>
      </c>
      <c r="G208" s="64">
        <v>32</v>
      </c>
      <c r="H208" s="117">
        <v>172</v>
      </c>
      <c r="I208" s="64">
        <f t="shared" si="10"/>
        <v>352</v>
      </c>
      <c r="J208" s="64">
        <f t="shared" si="9"/>
        <v>58</v>
      </c>
      <c r="K208" s="64"/>
      <c r="L208" s="117"/>
      <c r="M208" s="117"/>
      <c r="N208" s="64"/>
      <c r="O208" s="117"/>
      <c r="P208" s="64"/>
      <c r="Q208" s="114"/>
      <c r="R208" s="64" t="s">
        <v>192</v>
      </c>
      <c r="T208" s="64" t="s">
        <v>192</v>
      </c>
      <c r="W208" s="64" t="s">
        <v>192</v>
      </c>
      <c r="Y208" s="114"/>
      <c r="Z208" s="125"/>
      <c r="AA208" s="119" t="e">
        <f>IF(#REF!&gt;0,MOD(#REF!+180,360),#REF!)</f>
        <v>#REF!</v>
      </c>
      <c r="AB208" s="119" t="e">
        <f>IF(#REF!&gt;0,-1*#REF!,#REF!)</f>
        <v>#REF!</v>
      </c>
    </row>
    <row r="209" spans="1:28" x14ac:dyDescent="0.25">
      <c r="A209" s="120">
        <v>332.95</v>
      </c>
      <c r="B209" s="127"/>
      <c r="C209" s="65">
        <v>1</v>
      </c>
      <c r="D209" s="65" t="s">
        <v>83</v>
      </c>
      <c r="E209" s="64">
        <f>Hole_ID!$D$2</f>
        <v>3.28</v>
      </c>
      <c r="F209" s="64">
        <f>Hole_ID!$D$3</f>
        <v>-70.900000000000006</v>
      </c>
      <c r="G209" s="64">
        <v>73</v>
      </c>
      <c r="H209" s="117">
        <v>318</v>
      </c>
      <c r="I209" s="64">
        <f t="shared" si="10"/>
        <v>138</v>
      </c>
      <c r="J209" s="64">
        <f t="shared" si="9"/>
        <v>17</v>
      </c>
      <c r="K209" s="64"/>
      <c r="L209" s="117"/>
      <c r="M209" s="117"/>
      <c r="N209" s="64"/>
      <c r="O209" s="117"/>
      <c r="P209" s="64"/>
      <c r="Q209" s="114"/>
      <c r="Y209" s="114"/>
      <c r="Z209" s="125"/>
      <c r="AA209" s="119" t="e">
        <f>IF(#REF!&gt;0,MOD(#REF!+180,360),#REF!)</f>
        <v>#REF!</v>
      </c>
      <c r="AB209" s="119" t="e">
        <f>IF(#REF!&gt;0,-1*#REF!,#REF!)</f>
        <v>#REF!</v>
      </c>
    </row>
    <row r="210" spans="1:28" x14ac:dyDescent="0.25">
      <c r="A210" s="120">
        <v>333.28</v>
      </c>
      <c r="B210" s="127">
        <v>0.01</v>
      </c>
      <c r="C210" s="65">
        <v>1</v>
      </c>
      <c r="D210" s="65" t="s">
        <v>85</v>
      </c>
      <c r="E210" s="64">
        <f>Hole_ID!$D$2</f>
        <v>3.28</v>
      </c>
      <c r="F210" s="64">
        <f>Hole_ID!$D$3</f>
        <v>-70.900000000000006</v>
      </c>
      <c r="G210" s="64">
        <v>34</v>
      </c>
      <c r="H210" s="117">
        <v>164</v>
      </c>
      <c r="I210" s="64">
        <f t="shared" si="10"/>
        <v>344</v>
      </c>
      <c r="J210" s="64">
        <f t="shared" si="9"/>
        <v>56</v>
      </c>
      <c r="K210" s="64"/>
      <c r="L210" s="117"/>
      <c r="M210" s="117"/>
      <c r="N210" s="64"/>
      <c r="O210" s="117"/>
      <c r="P210" s="64"/>
      <c r="Q210" s="114"/>
      <c r="Y210" s="114"/>
      <c r="Z210" s="125"/>
      <c r="AA210" s="119" t="e">
        <f>IF(#REF!&gt;0,MOD(#REF!+180,360),#REF!)</f>
        <v>#REF!</v>
      </c>
      <c r="AB210" s="119" t="e">
        <f>IF(#REF!&gt;0,-1*#REF!,#REF!)</f>
        <v>#REF!</v>
      </c>
    </row>
    <row r="211" spans="1:28" x14ac:dyDescent="0.25">
      <c r="A211" s="120">
        <v>334.14</v>
      </c>
      <c r="B211" s="127">
        <v>7.0000000000000007E-2</v>
      </c>
      <c r="C211" s="65">
        <v>1</v>
      </c>
      <c r="D211" s="65" t="s">
        <v>85</v>
      </c>
      <c r="E211" s="64">
        <f>Hole_ID!$D$2</f>
        <v>3.28</v>
      </c>
      <c r="F211" s="64">
        <f>Hole_ID!$D$3</f>
        <v>-70.900000000000006</v>
      </c>
      <c r="G211" s="64">
        <v>34</v>
      </c>
      <c r="H211" s="117">
        <v>174</v>
      </c>
      <c r="I211" s="64">
        <f t="shared" si="10"/>
        <v>354</v>
      </c>
      <c r="J211" s="64">
        <f t="shared" si="9"/>
        <v>56</v>
      </c>
      <c r="K211" s="64"/>
      <c r="L211" s="117"/>
      <c r="M211" s="117"/>
      <c r="N211" s="64"/>
      <c r="O211" s="117"/>
      <c r="P211" s="64"/>
      <c r="Q211" s="114"/>
      <c r="R211" s="64" t="s">
        <v>192</v>
      </c>
      <c r="Y211" s="114"/>
      <c r="Z211" s="125"/>
      <c r="AA211" s="119" t="e">
        <f>IF(#REF!&gt;0,MOD(#REF!+180,360),#REF!)</f>
        <v>#REF!</v>
      </c>
      <c r="AB211" s="119" t="e">
        <f>IF(#REF!&gt;0,-1*#REF!,#REF!)</f>
        <v>#REF!</v>
      </c>
    </row>
    <row r="212" spans="1:28" x14ac:dyDescent="0.25">
      <c r="A212" s="120">
        <v>334.34</v>
      </c>
      <c r="B212" s="127">
        <v>0.03</v>
      </c>
      <c r="C212" s="65">
        <v>1</v>
      </c>
      <c r="D212" s="65" t="s">
        <v>85</v>
      </c>
      <c r="E212" s="64">
        <f>Hole_ID!$D$2</f>
        <v>3.28</v>
      </c>
      <c r="F212" s="64">
        <f>Hole_ID!$D$3</f>
        <v>-70.900000000000006</v>
      </c>
      <c r="G212" s="64">
        <v>43</v>
      </c>
      <c r="H212" s="117">
        <v>169</v>
      </c>
      <c r="I212" s="64">
        <f t="shared" si="10"/>
        <v>349</v>
      </c>
      <c r="J212" s="64">
        <f t="shared" si="9"/>
        <v>47</v>
      </c>
      <c r="K212" s="64"/>
      <c r="L212" s="117"/>
      <c r="M212" s="117"/>
      <c r="N212" s="64"/>
      <c r="O212" s="117"/>
      <c r="P212" s="64"/>
      <c r="Q212" s="114"/>
      <c r="R212" s="64" t="s">
        <v>192</v>
      </c>
      <c r="W212" s="64" t="s">
        <v>192</v>
      </c>
      <c r="X212" s="64" t="s">
        <v>192</v>
      </c>
      <c r="Y212" s="114"/>
      <c r="Z212" s="125"/>
      <c r="AA212" s="119" t="e">
        <f>IF(#REF!&gt;0,MOD(#REF!+180,360),#REF!)</f>
        <v>#REF!</v>
      </c>
      <c r="AB212" s="119" t="e">
        <f>IF(#REF!&gt;0,-1*#REF!,#REF!)</f>
        <v>#REF!</v>
      </c>
    </row>
    <row r="213" spans="1:28" x14ac:dyDescent="0.25">
      <c r="A213" s="120">
        <v>335</v>
      </c>
      <c r="B213" s="127"/>
      <c r="C213" s="65">
        <v>1</v>
      </c>
      <c r="D213" s="65" t="s">
        <v>83</v>
      </c>
      <c r="E213" s="64">
        <f>Hole_ID!$D$2</f>
        <v>3.28</v>
      </c>
      <c r="F213" s="64">
        <f>Hole_ID!$D$3</f>
        <v>-70.900000000000006</v>
      </c>
      <c r="G213" s="64">
        <v>68</v>
      </c>
      <c r="H213" s="117">
        <v>302</v>
      </c>
      <c r="I213" s="64">
        <f t="shared" si="10"/>
        <v>122</v>
      </c>
      <c r="J213" s="64">
        <f t="shared" si="9"/>
        <v>22</v>
      </c>
      <c r="K213" s="64"/>
      <c r="L213" s="117"/>
      <c r="M213" s="117"/>
      <c r="N213" s="64"/>
      <c r="O213" s="117"/>
      <c r="P213" s="64"/>
      <c r="Q213" s="114"/>
      <c r="Y213" s="114"/>
      <c r="Z213" s="125"/>
      <c r="AA213" s="119" t="e">
        <f>IF(#REF!&gt;0,MOD(#REF!+180,360),#REF!)</f>
        <v>#REF!</v>
      </c>
      <c r="AB213" s="119" t="e">
        <f>IF(#REF!&gt;0,-1*#REF!,#REF!)</f>
        <v>#REF!</v>
      </c>
    </row>
    <row r="214" spans="1:28" x14ac:dyDescent="0.25">
      <c r="A214" s="120">
        <v>339.22</v>
      </c>
      <c r="B214" s="127"/>
      <c r="C214" s="65">
        <v>1</v>
      </c>
      <c r="D214" s="65" t="s">
        <v>83</v>
      </c>
      <c r="E214" s="64">
        <f>Hole_ID!$D$2</f>
        <v>3.28</v>
      </c>
      <c r="F214" s="64">
        <f>Hole_ID!$D$3</f>
        <v>-70.900000000000006</v>
      </c>
      <c r="G214" s="64">
        <v>69</v>
      </c>
      <c r="H214" s="117">
        <v>347</v>
      </c>
      <c r="I214" s="64">
        <f t="shared" si="10"/>
        <v>167</v>
      </c>
      <c r="J214" s="64">
        <f t="shared" si="9"/>
        <v>21</v>
      </c>
      <c r="K214" s="64"/>
      <c r="L214" s="117"/>
      <c r="M214" s="117"/>
      <c r="N214" s="64"/>
      <c r="O214" s="117"/>
      <c r="P214" s="64"/>
      <c r="Q214" s="114"/>
      <c r="Y214" s="114"/>
      <c r="Z214" s="125"/>
      <c r="AA214" s="119" t="e">
        <f>IF(#REF!&gt;0,MOD(#REF!+180,360),#REF!)</f>
        <v>#REF!</v>
      </c>
      <c r="AB214" s="119" t="e">
        <f>IF(#REF!&gt;0,-1*#REF!,#REF!)</f>
        <v>#REF!</v>
      </c>
    </row>
    <row r="215" spans="1:28" x14ac:dyDescent="0.25">
      <c r="A215" s="120">
        <v>339.85</v>
      </c>
      <c r="B215" s="127">
        <v>0.03</v>
      </c>
      <c r="C215" s="65">
        <v>2</v>
      </c>
      <c r="D215" s="65" t="s">
        <v>85</v>
      </c>
      <c r="E215" s="64">
        <f>Hole_ID!$D$2</f>
        <v>3.28</v>
      </c>
      <c r="F215" s="64">
        <f>Hole_ID!$D$3</f>
        <v>-70.900000000000006</v>
      </c>
      <c r="G215" s="64">
        <v>39</v>
      </c>
      <c r="H215" s="117">
        <v>185</v>
      </c>
      <c r="I215" s="64">
        <f t="shared" si="10"/>
        <v>5</v>
      </c>
      <c r="J215" s="64">
        <f t="shared" si="9"/>
        <v>51</v>
      </c>
      <c r="K215" s="64"/>
      <c r="L215" s="117"/>
      <c r="M215" s="117"/>
      <c r="N215" s="64"/>
      <c r="O215" s="117"/>
      <c r="P215" s="64"/>
      <c r="Q215" s="114"/>
      <c r="R215" s="64" t="s">
        <v>192</v>
      </c>
      <c r="Y215" s="114"/>
      <c r="Z215" s="125"/>
      <c r="AA215" s="119" t="e">
        <f>IF(#REF!&gt;0,MOD(#REF!+180,360),#REF!)</f>
        <v>#REF!</v>
      </c>
      <c r="AB215" s="119" t="e">
        <f>IF(#REF!&gt;0,-1*#REF!,#REF!)</f>
        <v>#REF!</v>
      </c>
    </row>
    <row r="216" spans="1:28" x14ac:dyDescent="0.25">
      <c r="A216" s="120">
        <v>340.2</v>
      </c>
      <c r="B216" s="127">
        <v>0.05</v>
      </c>
      <c r="C216" s="65">
        <v>2</v>
      </c>
      <c r="D216" s="65" t="s">
        <v>99</v>
      </c>
      <c r="E216" s="64">
        <f>Hole_ID!$D$2</f>
        <v>3.28</v>
      </c>
      <c r="F216" s="64">
        <f>Hole_ID!$D$3</f>
        <v>-70.900000000000006</v>
      </c>
      <c r="G216" s="64">
        <v>5</v>
      </c>
      <c r="H216" s="117">
        <v>87</v>
      </c>
      <c r="I216" s="64">
        <f t="shared" si="10"/>
        <v>267</v>
      </c>
      <c r="J216" s="64">
        <f t="shared" si="9"/>
        <v>85</v>
      </c>
      <c r="K216" s="64"/>
      <c r="L216" s="117"/>
      <c r="M216" s="117"/>
      <c r="N216" s="64"/>
      <c r="O216" s="117"/>
      <c r="P216" s="64"/>
      <c r="Q216" s="114" t="s">
        <v>120</v>
      </c>
      <c r="R216" s="64" t="s">
        <v>192</v>
      </c>
      <c r="Y216" s="114"/>
      <c r="Z216" s="125" t="s">
        <v>590</v>
      </c>
      <c r="AA216" s="119" t="e">
        <f>IF(#REF!&gt;0,MOD(#REF!+180,360),#REF!)</f>
        <v>#REF!</v>
      </c>
      <c r="AB216" s="119" t="e">
        <f>IF(#REF!&gt;0,-1*#REF!,#REF!)</f>
        <v>#REF!</v>
      </c>
    </row>
    <row r="217" spans="1:28" x14ac:dyDescent="0.25">
      <c r="A217" s="120">
        <v>350.45</v>
      </c>
      <c r="B217" s="127"/>
      <c r="C217" s="65">
        <v>1</v>
      </c>
      <c r="D217" s="65" t="s">
        <v>83</v>
      </c>
      <c r="E217" s="64">
        <f>Hole_ID!$D$2</f>
        <v>3.28</v>
      </c>
      <c r="F217" s="64">
        <f>Hole_ID!$D$3</f>
        <v>-70.900000000000006</v>
      </c>
      <c r="G217" s="64">
        <v>65</v>
      </c>
      <c r="H217" s="117">
        <v>12</v>
      </c>
      <c r="I217" s="64">
        <f t="shared" si="10"/>
        <v>192</v>
      </c>
      <c r="J217" s="64">
        <f t="shared" si="9"/>
        <v>25</v>
      </c>
      <c r="K217" s="64"/>
      <c r="L217" s="117"/>
      <c r="M217" s="117"/>
      <c r="N217" s="64"/>
      <c r="O217" s="117"/>
      <c r="P217" s="64"/>
      <c r="Q217" s="114"/>
      <c r="Y217" s="114"/>
      <c r="Z217" s="125"/>
      <c r="AA217" s="119" t="e">
        <f>IF(#REF!&gt;0,MOD(#REF!+180,360),#REF!)</f>
        <v>#REF!</v>
      </c>
      <c r="AB217" s="119" t="e">
        <f>IF(#REF!&gt;0,-1*#REF!,#REF!)</f>
        <v>#REF!</v>
      </c>
    </row>
    <row r="218" spans="1:28" x14ac:dyDescent="0.25">
      <c r="A218" s="120">
        <v>357.93</v>
      </c>
      <c r="B218" s="127"/>
      <c r="C218" s="65">
        <v>2</v>
      </c>
      <c r="D218" s="65" t="s">
        <v>83</v>
      </c>
      <c r="E218" s="64">
        <f>Hole_ID!$D$2</f>
        <v>3.28</v>
      </c>
      <c r="F218" s="64">
        <f>Hole_ID!$D$3</f>
        <v>-70.900000000000006</v>
      </c>
      <c r="G218" s="64">
        <v>79</v>
      </c>
      <c r="H218" s="117">
        <v>341</v>
      </c>
      <c r="I218" s="64">
        <f t="shared" si="10"/>
        <v>161</v>
      </c>
      <c r="J218" s="64">
        <f t="shared" si="9"/>
        <v>11</v>
      </c>
      <c r="K218" s="64"/>
      <c r="L218" s="117"/>
      <c r="M218" s="117"/>
      <c r="N218" s="64"/>
      <c r="O218" s="117"/>
      <c r="P218" s="64"/>
      <c r="Q218" s="114"/>
      <c r="Y218" s="114"/>
      <c r="Z218" s="125"/>
      <c r="AA218" s="119" t="e">
        <f>IF(#REF!&gt;0,MOD(#REF!+180,360),#REF!)</f>
        <v>#REF!</v>
      </c>
      <c r="AB218" s="119" t="e">
        <f>IF(#REF!&gt;0,-1*#REF!,#REF!)</f>
        <v>#REF!</v>
      </c>
    </row>
    <row r="219" spans="1:28" x14ac:dyDescent="0.25">
      <c r="A219" s="120">
        <v>359.07</v>
      </c>
      <c r="B219" s="127">
        <v>0.02</v>
      </c>
      <c r="C219" s="65">
        <v>2</v>
      </c>
      <c r="D219" s="65" t="s">
        <v>85</v>
      </c>
      <c r="E219" s="64">
        <f>Hole_ID!$D$2</f>
        <v>3.28</v>
      </c>
      <c r="F219" s="64">
        <f>Hole_ID!$D$3</f>
        <v>-70.900000000000006</v>
      </c>
      <c r="G219" s="64">
        <v>46</v>
      </c>
      <c r="H219" s="117">
        <v>163</v>
      </c>
      <c r="I219" s="64">
        <f t="shared" si="10"/>
        <v>343</v>
      </c>
      <c r="J219" s="64">
        <f t="shared" si="9"/>
        <v>44</v>
      </c>
      <c r="K219" s="64"/>
      <c r="L219" s="117"/>
      <c r="M219" s="117"/>
      <c r="N219" s="64"/>
      <c r="O219" s="117"/>
      <c r="P219" s="64"/>
      <c r="Q219" s="114"/>
      <c r="Y219" s="114"/>
      <c r="Z219" s="125" t="s">
        <v>139</v>
      </c>
      <c r="AA219" s="119" t="e">
        <f>IF(#REF!&gt;0,MOD(#REF!+180,360),#REF!)</f>
        <v>#REF!</v>
      </c>
      <c r="AB219" s="119" t="e">
        <f>IF(#REF!&gt;0,-1*#REF!,#REF!)</f>
        <v>#REF!</v>
      </c>
    </row>
    <row r="220" spans="1:28" x14ac:dyDescent="0.25">
      <c r="A220" s="120">
        <v>359.37</v>
      </c>
      <c r="B220" s="127">
        <v>0.04</v>
      </c>
      <c r="C220" s="65">
        <v>2</v>
      </c>
      <c r="D220" s="65" t="s">
        <v>85</v>
      </c>
      <c r="E220" s="64">
        <f>Hole_ID!$D$2</f>
        <v>3.28</v>
      </c>
      <c r="F220" s="64">
        <f>Hole_ID!$D$3</f>
        <v>-70.900000000000006</v>
      </c>
      <c r="G220" s="64">
        <v>45</v>
      </c>
      <c r="H220" s="117">
        <v>173</v>
      </c>
      <c r="I220" s="64">
        <f t="shared" si="10"/>
        <v>353</v>
      </c>
      <c r="J220" s="64">
        <f t="shared" si="9"/>
        <v>45</v>
      </c>
      <c r="K220" s="64"/>
      <c r="L220" s="117"/>
      <c r="M220" s="117"/>
      <c r="N220" s="64"/>
      <c r="O220" s="117"/>
      <c r="P220" s="64"/>
      <c r="Q220" s="114"/>
      <c r="Y220" s="114"/>
      <c r="Z220" s="125"/>
      <c r="AA220" s="119" t="e">
        <f>IF(#REF!&gt;0,MOD(#REF!+180,360),#REF!)</f>
        <v>#REF!</v>
      </c>
      <c r="AB220" s="119" t="e">
        <f>IF(#REF!&gt;0,-1*#REF!,#REF!)</f>
        <v>#REF!</v>
      </c>
    </row>
    <row r="221" spans="1:28" x14ac:dyDescent="0.25">
      <c r="A221" s="120">
        <v>365.91</v>
      </c>
      <c r="B221" s="127"/>
      <c r="C221" s="65">
        <v>2</v>
      </c>
      <c r="D221" s="65" t="s">
        <v>83</v>
      </c>
      <c r="E221" s="64">
        <f>Hole_ID!$D$2</f>
        <v>3.28</v>
      </c>
      <c r="F221" s="64">
        <f>Hole_ID!$D$3</f>
        <v>-70.900000000000006</v>
      </c>
      <c r="G221" s="64">
        <v>70</v>
      </c>
      <c r="H221" s="117">
        <v>183</v>
      </c>
      <c r="I221" s="64">
        <f t="shared" si="10"/>
        <v>3</v>
      </c>
      <c r="J221" s="64">
        <f t="shared" si="9"/>
        <v>20</v>
      </c>
      <c r="K221" s="64"/>
      <c r="L221" s="117"/>
      <c r="M221" s="117"/>
      <c r="N221" s="64"/>
      <c r="O221" s="117"/>
      <c r="P221" s="64"/>
      <c r="Q221" s="114"/>
      <c r="Y221" s="114"/>
      <c r="Z221" s="125"/>
      <c r="AA221" s="119" t="e">
        <f>IF(#REF!&gt;0,MOD(#REF!+180,360),#REF!)</f>
        <v>#REF!</v>
      </c>
      <c r="AB221" s="119" t="e">
        <f>IF(#REF!&gt;0,-1*#REF!,#REF!)</f>
        <v>#REF!</v>
      </c>
    </row>
    <row r="222" spans="1:28" x14ac:dyDescent="0.25">
      <c r="A222" s="120">
        <v>366.2</v>
      </c>
      <c r="B222" s="127">
        <v>1.4999999999999999E-2</v>
      </c>
      <c r="C222" s="65">
        <v>2</v>
      </c>
      <c r="D222" s="65" t="s">
        <v>85</v>
      </c>
      <c r="E222" s="64">
        <f>Hole_ID!$D$2</f>
        <v>3.28</v>
      </c>
      <c r="F222" s="64">
        <f>Hole_ID!$D$3</f>
        <v>-70.900000000000006</v>
      </c>
      <c r="G222" s="64">
        <v>63</v>
      </c>
      <c r="H222" s="117">
        <v>23</v>
      </c>
      <c r="I222" s="64">
        <f t="shared" si="10"/>
        <v>203</v>
      </c>
      <c r="J222" s="64">
        <f t="shared" si="9"/>
        <v>27</v>
      </c>
      <c r="K222" s="64"/>
      <c r="L222" s="117"/>
      <c r="M222" s="117"/>
      <c r="N222" s="64"/>
      <c r="O222" s="117"/>
      <c r="P222" s="64"/>
      <c r="Q222" s="114"/>
      <c r="R222" s="64" t="s">
        <v>192</v>
      </c>
      <c r="W222" s="64" t="s">
        <v>192</v>
      </c>
      <c r="Y222" s="114"/>
      <c r="Z222" s="125"/>
      <c r="AA222" s="119" t="e">
        <f>IF(#REF!&gt;0,MOD(#REF!+180,360),#REF!)</f>
        <v>#REF!</v>
      </c>
      <c r="AB222" s="119" t="e">
        <f>IF(#REF!&gt;0,-1*#REF!,#REF!)</f>
        <v>#REF!</v>
      </c>
    </row>
    <row r="223" spans="1:28" x14ac:dyDescent="0.25">
      <c r="A223" s="120">
        <v>367.33</v>
      </c>
      <c r="B223" s="127">
        <v>0.02</v>
      </c>
      <c r="C223" s="65">
        <v>2</v>
      </c>
      <c r="D223" s="65" t="s">
        <v>85</v>
      </c>
      <c r="E223" s="64">
        <f>Hole_ID!$D$2</f>
        <v>3.28</v>
      </c>
      <c r="F223" s="64">
        <f>Hole_ID!$D$3</f>
        <v>-70.900000000000006</v>
      </c>
      <c r="G223" s="64">
        <v>44</v>
      </c>
      <c r="H223" s="117">
        <v>43</v>
      </c>
      <c r="I223" s="64">
        <f t="shared" si="10"/>
        <v>223</v>
      </c>
      <c r="J223" s="64">
        <f t="shared" si="9"/>
        <v>46</v>
      </c>
      <c r="K223" s="64"/>
      <c r="L223" s="117"/>
      <c r="M223" s="117"/>
      <c r="N223" s="64"/>
      <c r="O223" s="117"/>
      <c r="P223" s="64"/>
      <c r="Q223" s="114"/>
      <c r="T223" s="64" t="s">
        <v>192</v>
      </c>
      <c r="W223" s="64" t="s">
        <v>192</v>
      </c>
      <c r="Y223" s="114"/>
      <c r="Z223" s="125"/>
      <c r="AA223" s="119" t="e">
        <f>IF(#REF!&gt;0,MOD(#REF!+180,360),#REF!)</f>
        <v>#REF!</v>
      </c>
      <c r="AB223" s="119" t="e">
        <f>IF(#REF!&gt;0,-1*#REF!,#REF!)</f>
        <v>#REF!</v>
      </c>
    </row>
    <row r="224" spans="1:28" x14ac:dyDescent="0.25">
      <c r="A224" s="120">
        <v>382.15</v>
      </c>
      <c r="B224" s="127"/>
      <c r="C224" s="65">
        <v>2</v>
      </c>
      <c r="D224" s="65" t="s">
        <v>83</v>
      </c>
      <c r="E224" s="64">
        <f>Hole_ID!$D$2</f>
        <v>3.28</v>
      </c>
      <c r="F224" s="64">
        <f>Hole_ID!$D$3</f>
        <v>-70.900000000000006</v>
      </c>
      <c r="G224" s="64">
        <v>72</v>
      </c>
      <c r="H224" s="117">
        <v>213</v>
      </c>
      <c r="I224" s="64">
        <f t="shared" si="10"/>
        <v>33</v>
      </c>
      <c r="J224" s="64">
        <f t="shared" si="9"/>
        <v>18</v>
      </c>
      <c r="K224" s="64"/>
      <c r="L224" s="117"/>
      <c r="M224" s="117"/>
      <c r="N224" s="64"/>
      <c r="O224" s="117"/>
      <c r="P224" s="64"/>
      <c r="Q224" s="114"/>
      <c r="Y224" s="114"/>
      <c r="Z224" s="125"/>
      <c r="AA224" s="119" t="e">
        <f>IF(#REF!&gt;0,MOD(#REF!+180,360),#REF!)</f>
        <v>#REF!</v>
      </c>
      <c r="AB224" s="119" t="e">
        <f>IF(#REF!&gt;0,-1*#REF!,#REF!)</f>
        <v>#REF!</v>
      </c>
    </row>
    <row r="225" spans="1:28" x14ac:dyDescent="0.25">
      <c r="A225" s="120">
        <v>385.68</v>
      </c>
      <c r="B225" s="127"/>
      <c r="C225" s="65">
        <v>2</v>
      </c>
      <c r="D225" s="65" t="s">
        <v>83</v>
      </c>
      <c r="E225" s="64">
        <f>Hole_ID!$D$2</f>
        <v>3.28</v>
      </c>
      <c r="F225" s="64">
        <f>Hole_ID!$D$3</f>
        <v>-70.900000000000006</v>
      </c>
      <c r="G225" s="64">
        <v>79</v>
      </c>
      <c r="H225" s="117">
        <v>344</v>
      </c>
      <c r="I225" s="64">
        <f t="shared" si="10"/>
        <v>164</v>
      </c>
      <c r="J225" s="64">
        <f t="shared" si="9"/>
        <v>11</v>
      </c>
      <c r="K225" s="64"/>
      <c r="L225" s="117"/>
      <c r="M225" s="117"/>
      <c r="N225" s="64"/>
      <c r="O225" s="117"/>
      <c r="P225" s="64"/>
      <c r="Q225" s="114"/>
      <c r="Y225" s="114"/>
      <c r="Z225" s="125"/>
      <c r="AA225" s="119" t="e">
        <f>IF(#REF!&gt;0,MOD(#REF!+180,360),#REF!)</f>
        <v>#REF!</v>
      </c>
      <c r="AB225" s="119" t="e">
        <f>IF(#REF!&gt;0,-1*#REF!,#REF!)</f>
        <v>#REF!</v>
      </c>
    </row>
    <row r="226" spans="1:28" x14ac:dyDescent="0.25">
      <c r="A226" s="120">
        <v>386.07</v>
      </c>
      <c r="B226" s="127">
        <v>0.06</v>
      </c>
      <c r="C226" s="65">
        <v>2</v>
      </c>
      <c r="D226" s="65" t="s">
        <v>85</v>
      </c>
      <c r="E226" s="64">
        <f>Hole_ID!$D$2</f>
        <v>3.28</v>
      </c>
      <c r="F226" s="64">
        <f>Hole_ID!$D$3</f>
        <v>-70.900000000000006</v>
      </c>
      <c r="G226" s="64">
        <v>44</v>
      </c>
      <c r="H226" s="117">
        <v>143</v>
      </c>
      <c r="I226" s="64">
        <f t="shared" si="10"/>
        <v>323</v>
      </c>
      <c r="J226" s="64">
        <f t="shared" si="9"/>
        <v>46</v>
      </c>
      <c r="K226" s="64"/>
      <c r="L226" s="117"/>
      <c r="M226" s="117"/>
      <c r="N226" s="64"/>
      <c r="O226" s="117"/>
      <c r="P226" s="64"/>
      <c r="Q226" s="114"/>
      <c r="R226" s="64" t="s">
        <v>192</v>
      </c>
      <c r="Y226" s="114"/>
      <c r="Z226" s="125"/>
      <c r="AA226" s="119" t="e">
        <f>IF(#REF!&gt;0,MOD(#REF!+180,360),#REF!)</f>
        <v>#REF!</v>
      </c>
      <c r="AB226" s="119" t="e">
        <f>IF(#REF!&gt;0,-1*#REF!,#REF!)</f>
        <v>#REF!</v>
      </c>
    </row>
    <row r="227" spans="1:28" x14ac:dyDescent="0.25">
      <c r="A227" s="120">
        <v>388.52</v>
      </c>
      <c r="B227" s="127"/>
      <c r="C227" s="65">
        <v>2</v>
      </c>
      <c r="D227" s="65" t="s">
        <v>83</v>
      </c>
      <c r="E227" s="64">
        <f>Hole_ID!$D$2</f>
        <v>3.28</v>
      </c>
      <c r="F227" s="64">
        <f>Hole_ID!$D$3</f>
        <v>-70.900000000000006</v>
      </c>
      <c r="G227" s="64">
        <v>75</v>
      </c>
      <c r="H227" s="117">
        <v>289</v>
      </c>
      <c r="I227" s="64">
        <f t="shared" si="10"/>
        <v>109</v>
      </c>
      <c r="J227" s="64">
        <f t="shared" si="9"/>
        <v>15</v>
      </c>
      <c r="K227" s="64"/>
      <c r="L227" s="117"/>
      <c r="M227" s="117"/>
      <c r="N227" s="64"/>
      <c r="O227" s="117"/>
      <c r="P227" s="64"/>
      <c r="Q227" s="114"/>
      <c r="Y227" s="114"/>
      <c r="Z227" s="125"/>
      <c r="AA227" s="119" t="e">
        <f>IF(#REF!&gt;0,MOD(#REF!+180,360),#REF!)</f>
        <v>#REF!</v>
      </c>
      <c r="AB227" s="119" t="e">
        <f>IF(#REF!&gt;0,-1*#REF!,#REF!)</f>
        <v>#REF!</v>
      </c>
    </row>
    <row r="228" spans="1:28" x14ac:dyDescent="0.25">
      <c r="A228" s="120">
        <v>390.52</v>
      </c>
      <c r="B228" s="127"/>
      <c r="C228" s="65">
        <v>2</v>
      </c>
      <c r="D228" s="65" t="s">
        <v>83</v>
      </c>
      <c r="E228" s="64">
        <f>Hole_ID!$D$2</f>
        <v>3.28</v>
      </c>
      <c r="F228" s="64">
        <f>Hole_ID!$D$3</f>
        <v>-70.900000000000006</v>
      </c>
      <c r="G228" s="64">
        <v>70</v>
      </c>
      <c r="H228" s="117">
        <v>8</v>
      </c>
      <c r="I228" s="64">
        <f t="shared" si="10"/>
        <v>188</v>
      </c>
      <c r="J228" s="64">
        <f t="shared" si="9"/>
        <v>20</v>
      </c>
      <c r="K228" s="64"/>
      <c r="L228" s="117"/>
      <c r="M228" s="117"/>
      <c r="N228" s="64"/>
      <c r="O228" s="117"/>
      <c r="P228" s="64"/>
      <c r="Q228" s="114"/>
      <c r="Y228" s="114"/>
      <c r="Z228" s="125"/>
      <c r="AA228" s="119" t="e">
        <f>IF(#REF!&gt;0,MOD(#REF!+180,360),#REF!)</f>
        <v>#REF!</v>
      </c>
      <c r="AB228" s="119" t="e">
        <f>IF(#REF!&gt;0,-1*#REF!,#REF!)</f>
        <v>#REF!</v>
      </c>
    </row>
    <row r="229" spans="1:28" x14ac:dyDescent="0.25">
      <c r="A229" s="120">
        <v>391.01</v>
      </c>
      <c r="B229" s="127">
        <v>0.08</v>
      </c>
      <c r="C229" s="65">
        <v>2</v>
      </c>
      <c r="D229" s="65" t="s">
        <v>85</v>
      </c>
      <c r="E229" s="64">
        <f>Hole_ID!$D$2</f>
        <v>3.28</v>
      </c>
      <c r="F229" s="64">
        <f>Hole_ID!$D$3</f>
        <v>-70.900000000000006</v>
      </c>
      <c r="G229" s="64">
        <v>40</v>
      </c>
      <c r="H229" s="117">
        <v>163</v>
      </c>
      <c r="I229" s="64">
        <f t="shared" si="10"/>
        <v>343</v>
      </c>
      <c r="J229" s="64">
        <f t="shared" si="9"/>
        <v>50</v>
      </c>
      <c r="K229" s="64"/>
      <c r="L229" s="117"/>
      <c r="M229" s="117"/>
      <c r="N229" s="64"/>
      <c r="O229" s="117"/>
      <c r="P229" s="64"/>
      <c r="Q229" s="114"/>
      <c r="R229" s="64" t="s">
        <v>192</v>
      </c>
      <c r="W229" s="64" t="s">
        <v>192</v>
      </c>
      <c r="Y229" s="114"/>
      <c r="Z229" s="125"/>
      <c r="AA229" s="119" t="e">
        <f>IF(#REF!&gt;0,MOD(#REF!+180,360),#REF!)</f>
        <v>#REF!</v>
      </c>
      <c r="AB229" s="119" t="e">
        <f>IF(#REF!&gt;0,-1*#REF!,#REF!)</f>
        <v>#REF!</v>
      </c>
    </row>
    <row r="230" spans="1:28" x14ac:dyDescent="0.25">
      <c r="A230" s="120">
        <v>391.74</v>
      </c>
      <c r="B230" s="127">
        <v>0.05</v>
      </c>
      <c r="C230" s="65">
        <v>2</v>
      </c>
      <c r="D230" s="65" t="s">
        <v>85</v>
      </c>
      <c r="E230" s="64">
        <f>Hole_ID!$D$2</f>
        <v>3.28</v>
      </c>
      <c r="F230" s="64">
        <f>Hole_ID!$D$3</f>
        <v>-70.900000000000006</v>
      </c>
      <c r="G230" s="64">
        <v>32</v>
      </c>
      <c r="H230" s="117">
        <v>173</v>
      </c>
      <c r="I230" s="64">
        <f t="shared" si="10"/>
        <v>353</v>
      </c>
      <c r="J230" s="64">
        <f t="shared" si="9"/>
        <v>58</v>
      </c>
      <c r="K230" s="64"/>
      <c r="L230" s="117"/>
      <c r="M230" s="117"/>
      <c r="N230" s="64"/>
      <c r="O230" s="117"/>
      <c r="P230" s="64"/>
      <c r="Q230" s="114"/>
      <c r="R230" s="64" t="s">
        <v>192</v>
      </c>
      <c r="W230" s="64" t="s">
        <v>192</v>
      </c>
      <c r="Y230" s="114"/>
      <c r="Z230" s="125"/>
      <c r="AA230" s="119" t="e">
        <f>IF(#REF!&gt;0,MOD(#REF!+180,360),#REF!)</f>
        <v>#REF!</v>
      </c>
      <c r="AB230" s="119" t="e">
        <f>IF(#REF!&gt;0,-1*#REF!,#REF!)</f>
        <v>#REF!</v>
      </c>
    </row>
    <row r="231" spans="1:28" x14ac:dyDescent="0.25">
      <c r="A231" s="120">
        <v>392.35</v>
      </c>
      <c r="B231" s="127"/>
      <c r="C231" s="65">
        <v>2</v>
      </c>
      <c r="D231" s="65" t="s">
        <v>83</v>
      </c>
      <c r="E231" s="64">
        <f>Hole_ID!$D$2</f>
        <v>3.28</v>
      </c>
      <c r="F231" s="64">
        <f>Hole_ID!$D$3</f>
        <v>-70.900000000000006</v>
      </c>
      <c r="G231" s="64">
        <v>75</v>
      </c>
      <c r="H231" s="117">
        <v>355</v>
      </c>
      <c r="I231" s="64">
        <f t="shared" si="10"/>
        <v>175</v>
      </c>
      <c r="J231" s="64">
        <f t="shared" si="9"/>
        <v>15</v>
      </c>
      <c r="K231" s="64"/>
      <c r="L231" s="117"/>
      <c r="M231" s="117"/>
      <c r="N231" s="64"/>
      <c r="O231" s="117"/>
      <c r="P231" s="64"/>
      <c r="Q231" s="114"/>
      <c r="Y231" s="114"/>
      <c r="Z231" s="125"/>
      <c r="AA231" s="119" t="e">
        <f>IF(#REF!&gt;0,MOD(#REF!+180,360),#REF!)</f>
        <v>#REF!</v>
      </c>
      <c r="AB231" s="119" t="e">
        <f>IF(#REF!&gt;0,-1*#REF!,#REF!)</f>
        <v>#REF!</v>
      </c>
    </row>
    <row r="232" spans="1:28" x14ac:dyDescent="0.25">
      <c r="A232" s="120">
        <v>397.47</v>
      </c>
      <c r="B232" s="127"/>
      <c r="C232" s="65">
        <v>2</v>
      </c>
      <c r="D232" s="65" t="s">
        <v>83</v>
      </c>
      <c r="E232" s="64">
        <f>Hole_ID!$D$2</f>
        <v>3.28</v>
      </c>
      <c r="F232" s="64">
        <f>Hole_ID!$D$3</f>
        <v>-70.900000000000006</v>
      </c>
      <c r="G232" s="64">
        <v>73</v>
      </c>
      <c r="H232" s="117">
        <v>353</v>
      </c>
      <c r="I232" s="64">
        <f t="shared" si="10"/>
        <v>173</v>
      </c>
      <c r="J232" s="64">
        <f t="shared" si="9"/>
        <v>17</v>
      </c>
      <c r="K232" s="64"/>
      <c r="L232" s="117"/>
      <c r="M232" s="117"/>
      <c r="N232" s="64"/>
      <c r="O232" s="117"/>
      <c r="P232" s="64"/>
      <c r="Q232" s="114"/>
      <c r="Y232" s="114"/>
      <c r="Z232" s="125"/>
      <c r="AA232" s="119" t="e">
        <f>IF(#REF!&gt;0,MOD(#REF!+180,360),#REF!)</f>
        <v>#REF!</v>
      </c>
      <c r="AB232" s="119" t="e">
        <f>IF(#REF!&gt;0,-1*#REF!,#REF!)</f>
        <v>#REF!</v>
      </c>
    </row>
    <row r="233" spans="1:28" x14ac:dyDescent="0.25">
      <c r="A233" s="120">
        <v>405.77</v>
      </c>
      <c r="B233" s="127">
        <v>0.5</v>
      </c>
      <c r="C233" s="65"/>
      <c r="D233" s="65" t="s">
        <v>85</v>
      </c>
      <c r="E233" s="64">
        <f>Hole_ID!$D$2</f>
        <v>3.28</v>
      </c>
      <c r="F233" s="64">
        <f>Hole_ID!$D$3</f>
        <v>-70.900000000000006</v>
      </c>
      <c r="G233" s="64">
        <v>57</v>
      </c>
      <c r="H233" s="117"/>
      <c r="I233" s="64">
        <f t="shared" si="10"/>
        <v>180</v>
      </c>
      <c r="J233" s="64">
        <f t="shared" si="9"/>
        <v>33</v>
      </c>
      <c r="K233" s="64"/>
      <c r="L233" s="117"/>
      <c r="M233" s="117"/>
      <c r="N233" s="64"/>
      <c r="O233" s="117"/>
      <c r="P233" s="64"/>
      <c r="Q233" s="114"/>
      <c r="R233" s="64" t="s">
        <v>192</v>
      </c>
      <c r="T233" s="64" t="s">
        <v>192</v>
      </c>
      <c r="U233" s="64" t="s">
        <v>192</v>
      </c>
      <c r="Y233" s="114"/>
      <c r="Z233" s="125" t="s">
        <v>665</v>
      </c>
      <c r="AA233" s="119" t="e">
        <f>IF(#REF!&gt;0,MOD(#REF!+180,360),#REF!)</f>
        <v>#REF!</v>
      </c>
      <c r="AB233" s="119" t="e">
        <f>IF(#REF!&gt;0,-1*#REF!,#REF!)</f>
        <v>#REF!</v>
      </c>
    </row>
    <row r="234" spans="1:28" x14ac:dyDescent="0.25">
      <c r="A234" s="120">
        <v>417</v>
      </c>
      <c r="B234" s="127"/>
      <c r="C234" s="65">
        <v>2</v>
      </c>
      <c r="D234" s="65" t="s">
        <v>83</v>
      </c>
      <c r="E234" s="64">
        <f>Hole_ID!$D$2</f>
        <v>3.28</v>
      </c>
      <c r="F234" s="64">
        <f>Hole_ID!$D$3</f>
        <v>-70.900000000000006</v>
      </c>
      <c r="G234" s="64">
        <v>67</v>
      </c>
      <c r="H234" s="117">
        <v>341</v>
      </c>
      <c r="I234" s="64">
        <f t="shared" si="10"/>
        <v>161</v>
      </c>
      <c r="J234" s="64">
        <f t="shared" si="9"/>
        <v>23</v>
      </c>
      <c r="K234" s="64"/>
      <c r="L234" s="117"/>
      <c r="M234" s="117"/>
      <c r="N234" s="64"/>
      <c r="O234" s="117"/>
      <c r="P234" s="64"/>
      <c r="Q234" s="114"/>
      <c r="Y234" s="114"/>
      <c r="Z234" s="125"/>
      <c r="AA234" s="119" t="e">
        <f>IF(#REF!&gt;0,MOD(#REF!+180,360),#REF!)</f>
        <v>#REF!</v>
      </c>
      <c r="AB234" s="119" t="e">
        <f>IF(#REF!&gt;0,-1*#REF!,#REF!)</f>
        <v>#REF!</v>
      </c>
    </row>
    <row r="235" spans="1:28" x14ac:dyDescent="0.25">
      <c r="A235" s="120">
        <v>417.12</v>
      </c>
      <c r="B235" s="127">
        <v>0.01</v>
      </c>
      <c r="C235" s="65">
        <v>2</v>
      </c>
      <c r="D235" s="65" t="s">
        <v>85</v>
      </c>
      <c r="E235" s="64">
        <f>Hole_ID!$D$2</f>
        <v>3.28</v>
      </c>
      <c r="F235" s="64">
        <f>Hole_ID!$D$3</f>
        <v>-70.900000000000006</v>
      </c>
      <c r="G235" s="64">
        <v>41</v>
      </c>
      <c r="H235" s="117">
        <v>181</v>
      </c>
      <c r="I235" s="64">
        <f t="shared" si="10"/>
        <v>1</v>
      </c>
      <c r="J235" s="64">
        <f t="shared" si="9"/>
        <v>49</v>
      </c>
      <c r="K235" s="64"/>
      <c r="L235" s="117"/>
      <c r="M235" s="117"/>
      <c r="N235" s="64"/>
      <c r="O235" s="117"/>
      <c r="P235" s="64"/>
      <c r="Q235" s="114"/>
      <c r="R235" s="64" t="s">
        <v>4</v>
      </c>
      <c r="Y235" s="114"/>
      <c r="Z235" s="125"/>
      <c r="AA235" s="119" t="e">
        <f>IF(#REF!&gt;0,MOD(#REF!+180,360),#REF!)</f>
        <v>#REF!</v>
      </c>
      <c r="AB235" s="119" t="e">
        <f>IF(#REF!&gt;0,-1*#REF!,#REF!)</f>
        <v>#REF!</v>
      </c>
    </row>
    <row r="236" spans="1:28" x14ac:dyDescent="0.25">
      <c r="A236" s="120">
        <v>419.21</v>
      </c>
      <c r="B236" s="127"/>
      <c r="C236" s="65">
        <v>2</v>
      </c>
      <c r="D236" s="65" t="s">
        <v>83</v>
      </c>
      <c r="E236" s="64">
        <f>Hole_ID!$D$2</f>
        <v>3.28</v>
      </c>
      <c r="F236" s="64">
        <f>Hole_ID!$D$3</f>
        <v>-70.900000000000006</v>
      </c>
      <c r="G236" s="64">
        <v>68</v>
      </c>
      <c r="H236" s="117">
        <v>337</v>
      </c>
      <c r="I236" s="64">
        <f t="shared" si="10"/>
        <v>157</v>
      </c>
      <c r="J236" s="64">
        <f t="shared" si="9"/>
        <v>22</v>
      </c>
      <c r="K236" s="64"/>
      <c r="L236" s="117"/>
      <c r="M236" s="117"/>
      <c r="N236" s="64"/>
      <c r="O236" s="117"/>
      <c r="P236" s="64"/>
      <c r="Q236" s="114"/>
      <c r="Y236" s="114"/>
      <c r="Z236" s="125"/>
      <c r="AA236" s="119" t="e">
        <f>IF(#REF!&gt;0,MOD(#REF!+180,360),#REF!)</f>
        <v>#REF!</v>
      </c>
      <c r="AB236" s="119" t="e">
        <f>IF(#REF!&gt;0,-1*#REF!,#REF!)</f>
        <v>#REF!</v>
      </c>
    </row>
    <row r="237" spans="1:28" x14ac:dyDescent="0.25">
      <c r="A237" s="120">
        <v>428</v>
      </c>
      <c r="B237" s="127"/>
      <c r="C237" s="65">
        <v>2</v>
      </c>
      <c r="D237" s="65" t="s">
        <v>83</v>
      </c>
      <c r="E237" s="64">
        <f>Hole_ID!$D$2</f>
        <v>3.28</v>
      </c>
      <c r="F237" s="64">
        <f>Hole_ID!$D$3</f>
        <v>-70.900000000000006</v>
      </c>
      <c r="G237" s="64">
        <v>67</v>
      </c>
      <c r="H237" s="117">
        <v>334</v>
      </c>
      <c r="I237" s="64">
        <f t="shared" si="10"/>
        <v>154</v>
      </c>
      <c r="J237" s="64">
        <f t="shared" si="9"/>
        <v>23</v>
      </c>
      <c r="K237" s="64"/>
      <c r="L237" s="117"/>
      <c r="M237" s="117"/>
      <c r="N237" s="64"/>
      <c r="O237" s="117"/>
      <c r="P237" s="64"/>
      <c r="Q237" s="114"/>
      <c r="Y237" s="114"/>
      <c r="Z237" s="125"/>
      <c r="AA237" s="119" t="e">
        <f>IF(#REF!&gt;0,MOD(#REF!+180,360),#REF!)</f>
        <v>#REF!</v>
      </c>
      <c r="AB237" s="119" t="e">
        <f>IF(#REF!&gt;0,-1*#REF!,#REF!)</f>
        <v>#REF!</v>
      </c>
    </row>
    <row r="238" spans="1:28" x14ac:dyDescent="0.25">
      <c r="A238" s="120">
        <v>436.23</v>
      </c>
      <c r="B238" s="127">
        <f>438.66-A238</f>
        <v>2.4300000000000068</v>
      </c>
      <c r="C238" s="65"/>
      <c r="D238" s="65" t="s">
        <v>91</v>
      </c>
      <c r="E238" s="64">
        <f>Hole_ID!$D$2</f>
        <v>3.28</v>
      </c>
      <c r="F238" s="64">
        <f>Hole_ID!$D$3</f>
        <v>-70.900000000000006</v>
      </c>
      <c r="G238" s="64"/>
      <c r="H238" s="117"/>
      <c r="I238" s="64">
        <f t="shared" si="10"/>
        <v>180</v>
      </c>
      <c r="J238" s="64">
        <f t="shared" si="9"/>
        <v>90</v>
      </c>
      <c r="K238" s="64"/>
      <c r="L238" s="117"/>
      <c r="M238" s="117"/>
      <c r="N238" s="64"/>
      <c r="O238" s="117"/>
      <c r="P238" s="64"/>
      <c r="Q238" s="114"/>
      <c r="Y238" s="114"/>
      <c r="Z238" s="125" t="s">
        <v>1013</v>
      </c>
      <c r="AA238" s="119" t="e">
        <f>IF(#REF!&gt;0,MOD(#REF!+180,360),#REF!)</f>
        <v>#REF!</v>
      </c>
      <c r="AB238" s="119" t="e">
        <f>IF(#REF!&gt;0,-1*#REF!,#REF!)</f>
        <v>#REF!</v>
      </c>
    </row>
    <row r="239" spans="1:28" x14ac:dyDescent="0.25">
      <c r="A239" s="120">
        <v>443.25</v>
      </c>
      <c r="B239" s="127"/>
      <c r="C239" s="65">
        <v>2</v>
      </c>
      <c r="D239" s="65" t="s">
        <v>83</v>
      </c>
      <c r="E239" s="64">
        <f>Hole_ID!$D$2</f>
        <v>3.28</v>
      </c>
      <c r="F239" s="64">
        <f>Hole_ID!$D$3</f>
        <v>-70.900000000000006</v>
      </c>
      <c r="G239" s="64">
        <v>68</v>
      </c>
      <c r="H239" s="117">
        <v>324</v>
      </c>
      <c r="I239" s="64">
        <f t="shared" si="10"/>
        <v>144</v>
      </c>
      <c r="J239" s="64">
        <f t="shared" si="9"/>
        <v>22</v>
      </c>
      <c r="K239" s="64"/>
      <c r="L239" s="117"/>
      <c r="M239" s="117"/>
      <c r="N239" s="64"/>
      <c r="O239" s="117"/>
      <c r="P239" s="64"/>
      <c r="Q239" s="114"/>
      <c r="Y239" s="114"/>
      <c r="Z239" s="125"/>
      <c r="AA239" s="119" t="e">
        <f>IF(#REF!&gt;0,MOD(#REF!+180,360),#REF!)</f>
        <v>#REF!</v>
      </c>
      <c r="AB239" s="119" t="e">
        <f>IF(#REF!&gt;0,-1*#REF!,#REF!)</f>
        <v>#REF!</v>
      </c>
    </row>
    <row r="240" spans="1:28" x14ac:dyDescent="0.25">
      <c r="A240" s="120">
        <v>443.28</v>
      </c>
      <c r="B240" s="127">
        <v>1E-3</v>
      </c>
      <c r="C240" s="65">
        <v>2</v>
      </c>
      <c r="D240" s="65" t="s">
        <v>100</v>
      </c>
      <c r="E240" s="64">
        <f>Hole_ID!$D$2</f>
        <v>3.28</v>
      </c>
      <c r="F240" s="64">
        <f>Hole_ID!$D$3</f>
        <v>-70.900000000000006</v>
      </c>
      <c r="G240" s="64">
        <v>24</v>
      </c>
      <c r="H240" s="117">
        <v>128</v>
      </c>
      <c r="I240" s="64">
        <f t="shared" si="10"/>
        <v>308</v>
      </c>
      <c r="J240" s="64">
        <f t="shared" si="9"/>
        <v>66</v>
      </c>
      <c r="K240" s="64"/>
      <c r="L240" s="117"/>
      <c r="M240" s="117"/>
      <c r="N240" s="64"/>
      <c r="O240" s="117"/>
      <c r="P240" s="64"/>
      <c r="Q240" s="114"/>
      <c r="Y240" s="114"/>
      <c r="Z240" s="125"/>
      <c r="AA240" s="119" t="e">
        <f>IF(#REF!&gt;0,MOD(#REF!+180,360),#REF!)</f>
        <v>#REF!</v>
      </c>
      <c r="AB240" s="119" t="e">
        <f>IF(#REF!&gt;0,-1*#REF!,#REF!)</f>
        <v>#REF!</v>
      </c>
    </row>
    <row r="241" spans="1:28" x14ac:dyDescent="0.25">
      <c r="A241" s="120">
        <v>444.53</v>
      </c>
      <c r="B241" s="127"/>
      <c r="C241" s="65">
        <v>2</v>
      </c>
      <c r="D241" s="65" t="s">
        <v>83</v>
      </c>
      <c r="E241" s="64">
        <f>Hole_ID!$D$2</f>
        <v>3.28</v>
      </c>
      <c r="F241" s="64">
        <f>Hole_ID!$D$3</f>
        <v>-70.900000000000006</v>
      </c>
      <c r="G241" s="64">
        <v>57</v>
      </c>
      <c r="H241" s="117">
        <v>45</v>
      </c>
      <c r="I241" s="64">
        <f t="shared" si="10"/>
        <v>225</v>
      </c>
      <c r="J241" s="64">
        <f t="shared" si="9"/>
        <v>33</v>
      </c>
      <c r="K241" s="64"/>
      <c r="L241" s="117"/>
      <c r="M241" s="117"/>
      <c r="N241" s="64"/>
      <c r="O241" s="117"/>
      <c r="P241" s="64"/>
      <c r="Q241" s="114"/>
      <c r="Y241" s="114"/>
      <c r="Z241" s="125"/>
      <c r="AA241" s="119" t="e">
        <f>IF(#REF!&gt;0,MOD(#REF!+180,360),#REF!)</f>
        <v>#REF!</v>
      </c>
      <c r="AB241" s="119" t="e">
        <f>IF(#REF!&gt;0,-1*#REF!,#REF!)</f>
        <v>#REF!</v>
      </c>
    </row>
    <row r="242" spans="1:28" x14ac:dyDescent="0.25">
      <c r="A242" s="120">
        <v>444.55</v>
      </c>
      <c r="B242" s="127">
        <v>0.01</v>
      </c>
      <c r="C242" s="65">
        <v>2</v>
      </c>
      <c r="D242" s="65" t="s">
        <v>85</v>
      </c>
      <c r="E242" s="64">
        <f>Hole_ID!$D$2</f>
        <v>3.28</v>
      </c>
      <c r="F242" s="64">
        <f>Hole_ID!$D$3</f>
        <v>-70.900000000000006</v>
      </c>
      <c r="G242" s="64">
        <v>53</v>
      </c>
      <c r="H242" s="117">
        <v>175</v>
      </c>
      <c r="I242" s="64">
        <f t="shared" si="10"/>
        <v>355</v>
      </c>
      <c r="J242" s="64">
        <f t="shared" ref="J242:J305" si="11">90-G242</f>
        <v>37</v>
      </c>
      <c r="K242" s="64"/>
      <c r="L242" s="117"/>
      <c r="M242" s="117"/>
      <c r="N242" s="64"/>
      <c r="O242" s="117"/>
      <c r="P242" s="64"/>
      <c r="Q242" s="114"/>
      <c r="Y242" s="114"/>
      <c r="Z242" s="125"/>
      <c r="AA242" s="119" t="e">
        <f>IF(#REF!&gt;0,MOD(#REF!+180,360),#REF!)</f>
        <v>#REF!</v>
      </c>
      <c r="AB242" s="119" t="e">
        <f>IF(#REF!&gt;0,-1*#REF!,#REF!)</f>
        <v>#REF!</v>
      </c>
    </row>
    <row r="243" spans="1:28" x14ac:dyDescent="0.25">
      <c r="A243" s="120">
        <v>452.95</v>
      </c>
      <c r="B243" s="127"/>
      <c r="C243" s="65"/>
      <c r="D243" s="65" t="s">
        <v>83</v>
      </c>
      <c r="E243" s="64">
        <f>Hole_ID!$D$2</f>
        <v>3.28</v>
      </c>
      <c r="F243" s="64">
        <f>Hole_ID!$D$3</f>
        <v>-70.900000000000006</v>
      </c>
      <c r="G243" s="64">
        <v>75</v>
      </c>
      <c r="H243" s="117"/>
      <c r="I243" s="64">
        <f t="shared" si="10"/>
        <v>180</v>
      </c>
      <c r="J243" s="64">
        <f t="shared" si="11"/>
        <v>15</v>
      </c>
      <c r="K243" s="64"/>
      <c r="L243" s="117"/>
      <c r="M243" s="117"/>
      <c r="N243" s="64"/>
      <c r="O243" s="117"/>
      <c r="P243" s="64"/>
      <c r="Q243" s="114"/>
      <c r="Y243" s="114"/>
      <c r="Z243" s="125"/>
      <c r="AA243" s="119" t="e">
        <f>IF(#REF!&gt;0,MOD(#REF!+180,360),#REF!)</f>
        <v>#REF!</v>
      </c>
      <c r="AB243" s="119" t="e">
        <f>IF(#REF!&gt;0,-1*#REF!,#REF!)</f>
        <v>#REF!</v>
      </c>
    </row>
    <row r="244" spans="1:28" x14ac:dyDescent="0.25">
      <c r="A244" s="120">
        <v>455.93</v>
      </c>
      <c r="B244" s="127"/>
      <c r="C244" s="65"/>
      <c r="D244" s="65" t="s">
        <v>85</v>
      </c>
      <c r="E244" s="64">
        <f>Hole_ID!$D$2</f>
        <v>3.28</v>
      </c>
      <c r="F244" s="64">
        <f>Hole_ID!$D$3</f>
        <v>-70.900000000000006</v>
      </c>
      <c r="G244" s="64">
        <v>50</v>
      </c>
      <c r="H244" s="117"/>
      <c r="I244" s="64">
        <f t="shared" si="10"/>
        <v>180</v>
      </c>
      <c r="J244" s="64">
        <f t="shared" si="11"/>
        <v>40</v>
      </c>
      <c r="K244" s="64"/>
      <c r="L244" s="117"/>
      <c r="M244" s="117"/>
      <c r="N244" s="64"/>
      <c r="O244" s="117"/>
      <c r="P244" s="64"/>
      <c r="Q244" s="114"/>
      <c r="R244" s="64" t="s">
        <v>192</v>
      </c>
      <c r="U244" s="64" t="s">
        <v>192</v>
      </c>
      <c r="Y244" s="114"/>
      <c r="Z244" s="125"/>
      <c r="AA244" s="119" t="e">
        <f>IF(#REF!&gt;0,MOD(#REF!+180,360),#REF!)</f>
        <v>#REF!</v>
      </c>
      <c r="AB244" s="119" t="e">
        <f>IF(#REF!&gt;0,-1*#REF!,#REF!)</f>
        <v>#REF!</v>
      </c>
    </row>
    <row r="245" spans="1:28" x14ac:dyDescent="0.25">
      <c r="A245" s="120">
        <v>465.05</v>
      </c>
      <c r="B245" s="127"/>
      <c r="C245" s="65">
        <v>2</v>
      </c>
      <c r="D245" s="65" t="s">
        <v>83</v>
      </c>
      <c r="E245" s="64">
        <f>Hole_ID!$D$2</f>
        <v>3.28</v>
      </c>
      <c r="F245" s="64">
        <f>Hole_ID!$D$3</f>
        <v>-70.900000000000006</v>
      </c>
      <c r="G245" s="64">
        <v>52</v>
      </c>
      <c r="H245" s="117">
        <v>347</v>
      </c>
      <c r="I245" s="64">
        <f t="shared" si="10"/>
        <v>167</v>
      </c>
      <c r="J245" s="64">
        <f t="shared" si="11"/>
        <v>38</v>
      </c>
      <c r="K245" s="64"/>
      <c r="L245" s="117"/>
      <c r="M245" s="117"/>
      <c r="N245" s="64"/>
      <c r="O245" s="117"/>
      <c r="P245" s="64"/>
      <c r="Q245" s="114"/>
      <c r="Y245" s="114"/>
      <c r="Z245" s="125"/>
      <c r="AA245" s="119" t="e">
        <f>IF(#REF!&gt;0,MOD(#REF!+180,360),#REF!)</f>
        <v>#REF!</v>
      </c>
      <c r="AB245" s="119" t="e">
        <f>IF(#REF!&gt;0,-1*#REF!,#REF!)</f>
        <v>#REF!</v>
      </c>
    </row>
    <row r="246" spans="1:28" x14ac:dyDescent="0.25">
      <c r="A246" s="120">
        <v>467.72</v>
      </c>
      <c r="B246" s="127"/>
      <c r="C246" s="65">
        <v>2</v>
      </c>
      <c r="D246" s="65" t="s">
        <v>83</v>
      </c>
      <c r="E246" s="64">
        <f>Hole_ID!$D$2</f>
        <v>3.28</v>
      </c>
      <c r="F246" s="64">
        <f>Hole_ID!$D$3</f>
        <v>-70.900000000000006</v>
      </c>
      <c r="G246" s="64">
        <v>75</v>
      </c>
      <c r="H246" s="117">
        <v>337</v>
      </c>
      <c r="I246" s="64">
        <f t="shared" si="10"/>
        <v>157</v>
      </c>
      <c r="J246" s="64">
        <f t="shared" si="11"/>
        <v>15</v>
      </c>
      <c r="K246" s="64"/>
      <c r="L246" s="117"/>
      <c r="M246" s="117"/>
      <c r="N246" s="64"/>
      <c r="O246" s="117"/>
      <c r="P246" s="64"/>
      <c r="Q246" s="114"/>
      <c r="Y246" s="114"/>
      <c r="Z246" s="125"/>
      <c r="AA246" s="119" t="e">
        <f>IF(#REF!&gt;0,MOD(#REF!+180,360),#REF!)</f>
        <v>#REF!</v>
      </c>
      <c r="AB246" s="119" t="e">
        <f>IF(#REF!&gt;0,-1*#REF!,#REF!)</f>
        <v>#REF!</v>
      </c>
    </row>
    <row r="247" spans="1:28" x14ac:dyDescent="0.25">
      <c r="A247" s="120">
        <v>470.43</v>
      </c>
      <c r="B247" s="127">
        <v>1E-3</v>
      </c>
      <c r="C247" s="65">
        <v>2</v>
      </c>
      <c r="D247" s="65" t="s">
        <v>100</v>
      </c>
      <c r="E247" s="64">
        <f>Hole_ID!$D$2</f>
        <v>3.28</v>
      </c>
      <c r="F247" s="64">
        <f>Hole_ID!$D$3</f>
        <v>-70.900000000000006</v>
      </c>
      <c r="G247" s="64">
        <v>16</v>
      </c>
      <c r="H247" s="117">
        <v>163</v>
      </c>
      <c r="I247" s="64">
        <f t="shared" si="10"/>
        <v>343</v>
      </c>
      <c r="J247" s="64">
        <f t="shared" si="11"/>
        <v>74</v>
      </c>
      <c r="K247" s="64"/>
      <c r="L247" s="117"/>
      <c r="M247" s="117"/>
      <c r="N247" s="64"/>
      <c r="O247" s="117"/>
      <c r="P247" s="64"/>
      <c r="Q247" s="114"/>
      <c r="Y247" s="114"/>
      <c r="Z247" s="125"/>
      <c r="AA247" s="119" t="e">
        <f>IF(#REF!&gt;0,MOD(#REF!+180,360),#REF!)</f>
        <v>#REF!</v>
      </c>
      <c r="AB247" s="119" t="e">
        <f>IF(#REF!&gt;0,-1*#REF!,#REF!)</f>
        <v>#REF!</v>
      </c>
    </row>
    <row r="248" spans="1:28" x14ac:dyDescent="0.25">
      <c r="A248" s="120">
        <v>470.65</v>
      </c>
      <c r="B248" s="127"/>
      <c r="C248" s="65">
        <v>2</v>
      </c>
      <c r="D248" s="65" t="s">
        <v>83</v>
      </c>
      <c r="E248" s="64">
        <f>Hole_ID!$D$2</f>
        <v>3.28</v>
      </c>
      <c r="F248" s="64">
        <f>Hole_ID!$D$3</f>
        <v>-70.900000000000006</v>
      </c>
      <c r="G248" s="64">
        <v>71</v>
      </c>
      <c r="H248" s="117">
        <v>15</v>
      </c>
      <c r="I248" s="64">
        <f t="shared" si="10"/>
        <v>195</v>
      </c>
      <c r="J248" s="64">
        <f t="shared" si="11"/>
        <v>19</v>
      </c>
      <c r="K248" s="64"/>
      <c r="L248" s="117"/>
      <c r="M248" s="117"/>
      <c r="N248" s="64"/>
      <c r="O248" s="117"/>
      <c r="P248" s="64"/>
      <c r="Q248" s="114"/>
      <c r="Y248" s="114"/>
      <c r="Z248" s="125"/>
      <c r="AA248" s="119" t="e">
        <f>IF(#REF!&gt;0,MOD(#REF!+180,360),#REF!)</f>
        <v>#REF!</v>
      </c>
      <c r="AB248" s="119" t="e">
        <f>IF(#REF!&gt;0,-1*#REF!,#REF!)</f>
        <v>#REF!</v>
      </c>
    </row>
    <row r="249" spans="1:28" x14ac:dyDescent="0.25">
      <c r="A249" s="120">
        <v>471.03</v>
      </c>
      <c r="B249" s="127"/>
      <c r="C249" s="65">
        <v>2</v>
      </c>
      <c r="D249" s="65" t="s">
        <v>83</v>
      </c>
      <c r="E249" s="64">
        <f>Hole_ID!$D$2</f>
        <v>3.28</v>
      </c>
      <c r="F249" s="64">
        <f>Hole_ID!$D$3</f>
        <v>-70.900000000000006</v>
      </c>
      <c r="G249" s="64">
        <v>65</v>
      </c>
      <c r="H249" s="117">
        <v>327</v>
      </c>
      <c r="I249" s="64">
        <f t="shared" si="10"/>
        <v>147</v>
      </c>
      <c r="J249" s="64">
        <f t="shared" si="11"/>
        <v>25</v>
      </c>
      <c r="K249" s="64"/>
      <c r="L249" s="117"/>
      <c r="M249" s="117"/>
      <c r="N249" s="64"/>
      <c r="O249" s="117"/>
      <c r="P249" s="64"/>
      <c r="Q249" s="114"/>
      <c r="Y249" s="114"/>
      <c r="Z249" s="125"/>
      <c r="AA249" s="119" t="e">
        <f>IF(#REF!&gt;0,MOD(#REF!+180,360),#REF!)</f>
        <v>#REF!</v>
      </c>
      <c r="AB249" s="119" t="e">
        <f>IF(#REF!&gt;0,-1*#REF!,#REF!)</f>
        <v>#REF!</v>
      </c>
    </row>
    <row r="250" spans="1:28" x14ac:dyDescent="0.25">
      <c r="A250" s="120">
        <v>476.36</v>
      </c>
      <c r="B250" s="127">
        <v>0.01</v>
      </c>
      <c r="C250" s="65">
        <v>2</v>
      </c>
      <c r="D250" s="65" t="s">
        <v>85</v>
      </c>
      <c r="E250" s="64">
        <f>Hole_ID!$D$2</f>
        <v>3.28</v>
      </c>
      <c r="F250" s="64">
        <f>Hole_ID!$D$3</f>
        <v>-70.900000000000006</v>
      </c>
      <c r="G250" s="64">
        <v>40</v>
      </c>
      <c r="H250" s="117">
        <v>150</v>
      </c>
      <c r="I250" s="64">
        <f t="shared" si="10"/>
        <v>330</v>
      </c>
      <c r="J250" s="64">
        <f t="shared" si="11"/>
        <v>50</v>
      </c>
      <c r="K250" s="64"/>
      <c r="L250" s="117"/>
      <c r="M250" s="117"/>
      <c r="N250" s="64"/>
      <c r="O250" s="117"/>
      <c r="P250" s="64"/>
      <c r="Q250" s="114"/>
      <c r="R250" s="64" t="s">
        <v>192</v>
      </c>
      <c r="U250" s="64" t="s">
        <v>192</v>
      </c>
      <c r="Y250" s="114"/>
      <c r="Z250" s="125"/>
      <c r="AA250" s="119" t="e">
        <f>IF(#REF!&gt;0,MOD(#REF!+180,360),#REF!)</f>
        <v>#REF!</v>
      </c>
      <c r="AB250" s="119" t="e">
        <f>IF(#REF!&gt;0,-1*#REF!,#REF!)</f>
        <v>#REF!</v>
      </c>
    </row>
    <row r="251" spans="1:28" x14ac:dyDescent="0.25">
      <c r="A251" s="120">
        <v>476.45</v>
      </c>
      <c r="B251" s="127"/>
      <c r="C251" s="65">
        <v>2</v>
      </c>
      <c r="D251" s="65" t="s">
        <v>83</v>
      </c>
      <c r="E251" s="64">
        <f>Hole_ID!$D$2</f>
        <v>3.28</v>
      </c>
      <c r="F251" s="64">
        <f>Hole_ID!$D$3</f>
        <v>-70.900000000000006</v>
      </c>
      <c r="G251" s="64">
        <v>75</v>
      </c>
      <c r="H251" s="117">
        <v>20</v>
      </c>
      <c r="I251" s="64">
        <f t="shared" si="10"/>
        <v>200</v>
      </c>
      <c r="J251" s="64">
        <f t="shared" si="11"/>
        <v>15</v>
      </c>
      <c r="K251" s="64"/>
      <c r="L251" s="117"/>
      <c r="M251" s="117"/>
      <c r="N251" s="64"/>
      <c r="O251" s="117"/>
      <c r="P251" s="64"/>
      <c r="Q251" s="114"/>
      <c r="Y251" s="114"/>
      <c r="Z251" s="125"/>
      <c r="AA251" s="119" t="e">
        <f>IF(#REF!&gt;0,MOD(#REF!+180,360),#REF!)</f>
        <v>#REF!</v>
      </c>
      <c r="AB251" s="119" t="e">
        <f>IF(#REF!&gt;0,-1*#REF!,#REF!)</f>
        <v>#REF!</v>
      </c>
    </row>
    <row r="252" spans="1:28" x14ac:dyDescent="0.25">
      <c r="A252" s="120">
        <v>483.66</v>
      </c>
      <c r="B252" s="127">
        <v>0.02</v>
      </c>
      <c r="C252" s="65">
        <v>2</v>
      </c>
      <c r="D252" s="65" t="s">
        <v>85</v>
      </c>
      <c r="E252" s="64">
        <f>Hole_ID!$D$2</f>
        <v>3.28</v>
      </c>
      <c r="F252" s="64">
        <f>Hole_ID!$D$3</f>
        <v>-70.900000000000006</v>
      </c>
      <c r="G252" s="64">
        <v>27</v>
      </c>
      <c r="H252" s="117">
        <v>152</v>
      </c>
      <c r="I252" s="64">
        <f t="shared" si="10"/>
        <v>332</v>
      </c>
      <c r="J252" s="64">
        <f t="shared" si="11"/>
        <v>63</v>
      </c>
      <c r="K252" s="64"/>
      <c r="L252" s="117"/>
      <c r="M252" s="117"/>
      <c r="N252" s="64"/>
      <c r="O252" s="117"/>
      <c r="P252" s="64"/>
      <c r="Q252" s="114"/>
      <c r="Y252" s="114"/>
      <c r="Z252" s="125"/>
      <c r="AA252" s="119" t="e">
        <f>IF(#REF!&gt;0,MOD(#REF!+180,360),#REF!)</f>
        <v>#REF!</v>
      </c>
      <c r="AB252" s="119" t="e">
        <f>IF(#REF!&gt;0,-1*#REF!,#REF!)</f>
        <v>#REF!</v>
      </c>
    </row>
    <row r="253" spans="1:28" x14ac:dyDescent="0.25">
      <c r="A253" s="120">
        <v>483.8</v>
      </c>
      <c r="B253" s="127"/>
      <c r="C253" s="65">
        <v>2</v>
      </c>
      <c r="D253" s="65" t="s">
        <v>83</v>
      </c>
      <c r="E253" s="64">
        <f>Hole_ID!$D$2</f>
        <v>3.28</v>
      </c>
      <c r="F253" s="64">
        <f>Hole_ID!$D$3</f>
        <v>-70.900000000000006</v>
      </c>
      <c r="G253" s="64">
        <v>68</v>
      </c>
      <c r="H253" s="117">
        <v>321</v>
      </c>
      <c r="I253" s="64">
        <f t="shared" si="10"/>
        <v>141</v>
      </c>
      <c r="J253" s="64">
        <f t="shared" si="11"/>
        <v>22</v>
      </c>
      <c r="K253" s="64"/>
      <c r="L253" s="117"/>
      <c r="M253" s="117"/>
      <c r="N253" s="64"/>
      <c r="O253" s="117"/>
      <c r="P253" s="64"/>
      <c r="Q253" s="114"/>
      <c r="Y253" s="114"/>
      <c r="Z253" s="125"/>
      <c r="AA253" s="119" t="e">
        <f>IF(#REF!&gt;0,MOD(#REF!+180,360),#REF!)</f>
        <v>#REF!</v>
      </c>
      <c r="AB253" s="119" t="e">
        <f>IF(#REF!&gt;0,-1*#REF!,#REF!)</f>
        <v>#REF!</v>
      </c>
    </row>
    <row r="254" spans="1:28" x14ac:dyDescent="0.25">
      <c r="A254" s="120">
        <v>486.15</v>
      </c>
      <c r="B254" s="127"/>
      <c r="C254" s="65">
        <v>2</v>
      </c>
      <c r="D254" s="65" t="s">
        <v>83</v>
      </c>
      <c r="E254" s="64">
        <f>Hole_ID!$D$2</f>
        <v>3.28</v>
      </c>
      <c r="F254" s="64">
        <f>Hole_ID!$D$3</f>
        <v>-70.900000000000006</v>
      </c>
      <c r="G254" s="64">
        <v>80</v>
      </c>
      <c r="H254" s="117">
        <v>7</v>
      </c>
      <c r="I254" s="64">
        <f t="shared" si="10"/>
        <v>187</v>
      </c>
      <c r="J254" s="64">
        <f t="shared" si="11"/>
        <v>10</v>
      </c>
      <c r="K254" s="64"/>
      <c r="L254" s="117"/>
      <c r="M254" s="117"/>
      <c r="N254" s="64"/>
      <c r="O254" s="117"/>
      <c r="P254" s="64"/>
      <c r="Q254" s="114"/>
      <c r="Y254" s="114"/>
      <c r="Z254" s="125"/>
      <c r="AA254" s="119" t="e">
        <f>IF(#REF!&gt;0,MOD(#REF!+180,360),#REF!)</f>
        <v>#REF!</v>
      </c>
      <c r="AB254" s="119" t="e">
        <f>IF(#REF!&gt;0,-1*#REF!,#REF!)</f>
        <v>#REF!</v>
      </c>
    </row>
    <row r="255" spans="1:28" x14ac:dyDescent="0.25">
      <c r="A255" s="120">
        <v>486.62</v>
      </c>
      <c r="B255" s="127">
        <v>2E-3</v>
      </c>
      <c r="C255" s="65">
        <v>2</v>
      </c>
      <c r="D255" s="65" t="s">
        <v>100</v>
      </c>
      <c r="E255" s="64">
        <f>Hole_ID!$D$2</f>
        <v>3.28</v>
      </c>
      <c r="F255" s="64">
        <f>Hole_ID!$D$3</f>
        <v>-70.900000000000006</v>
      </c>
      <c r="G255" s="64">
        <v>15</v>
      </c>
      <c r="H255" s="117">
        <v>141</v>
      </c>
      <c r="I255" s="64">
        <f t="shared" si="10"/>
        <v>321</v>
      </c>
      <c r="J255" s="64">
        <f t="shared" si="11"/>
        <v>75</v>
      </c>
      <c r="K255" s="64"/>
      <c r="L255" s="117"/>
      <c r="M255" s="117"/>
      <c r="N255" s="64"/>
      <c r="O255" s="117"/>
      <c r="P255" s="64"/>
      <c r="Q255" s="114"/>
      <c r="Y255" s="114"/>
      <c r="Z255" s="125"/>
      <c r="AA255" s="119" t="e">
        <f>IF(#REF!&gt;0,MOD(#REF!+180,360),#REF!)</f>
        <v>#REF!</v>
      </c>
      <c r="AB255" s="119" t="e">
        <f>IF(#REF!&gt;0,-1*#REF!,#REF!)</f>
        <v>#REF!</v>
      </c>
    </row>
    <row r="256" spans="1:28" x14ac:dyDescent="0.25">
      <c r="A256" s="120">
        <v>492.45</v>
      </c>
      <c r="B256" s="127"/>
      <c r="C256" s="65">
        <v>2</v>
      </c>
      <c r="D256" s="65" t="s">
        <v>83</v>
      </c>
      <c r="E256" s="64">
        <f>Hole_ID!$D$2</f>
        <v>3.28</v>
      </c>
      <c r="F256" s="64">
        <f>Hole_ID!$D$3</f>
        <v>-70.900000000000006</v>
      </c>
      <c r="G256" s="64">
        <v>57</v>
      </c>
      <c r="H256" s="117">
        <v>338</v>
      </c>
      <c r="I256" s="64">
        <f t="shared" si="10"/>
        <v>158</v>
      </c>
      <c r="J256" s="64">
        <f t="shared" si="11"/>
        <v>33</v>
      </c>
      <c r="K256" s="64"/>
      <c r="L256" s="117"/>
      <c r="M256" s="117"/>
      <c r="N256" s="64"/>
      <c r="O256" s="117"/>
      <c r="P256" s="64"/>
      <c r="Q256" s="114"/>
      <c r="Y256" s="114"/>
      <c r="Z256" s="125"/>
      <c r="AA256" s="119" t="e">
        <f>IF(#REF!&gt;0,MOD(#REF!+180,360),#REF!)</f>
        <v>#REF!</v>
      </c>
      <c r="AB256" s="119" t="e">
        <f>IF(#REF!&gt;0,-1*#REF!,#REF!)</f>
        <v>#REF!</v>
      </c>
    </row>
    <row r="257" spans="1:28" x14ac:dyDescent="0.25">
      <c r="A257" s="120">
        <v>497.72</v>
      </c>
      <c r="B257" s="127">
        <v>0.4</v>
      </c>
      <c r="C257" s="65">
        <v>2</v>
      </c>
      <c r="D257" s="65" t="s">
        <v>85</v>
      </c>
      <c r="E257" s="64">
        <f>Hole_ID!$D$2</f>
        <v>3.28</v>
      </c>
      <c r="F257" s="64">
        <f>Hole_ID!$D$3</f>
        <v>-70.900000000000006</v>
      </c>
      <c r="G257" s="64">
        <v>36</v>
      </c>
      <c r="H257" s="117">
        <v>178</v>
      </c>
      <c r="I257" s="64">
        <f t="shared" si="10"/>
        <v>358</v>
      </c>
      <c r="J257" s="64">
        <f t="shared" si="11"/>
        <v>54</v>
      </c>
      <c r="K257" s="64"/>
      <c r="L257" s="117"/>
      <c r="M257" s="117"/>
      <c r="N257" s="64"/>
      <c r="O257" s="117"/>
      <c r="P257" s="64"/>
      <c r="Q257" s="114"/>
      <c r="Y257" s="114"/>
      <c r="Z257" s="125"/>
      <c r="AA257" s="119" t="e">
        <f>IF(#REF!&gt;0,MOD(#REF!+180,360),#REF!)</f>
        <v>#REF!</v>
      </c>
      <c r="AB257" s="119" t="e">
        <f>IF(#REF!&gt;0,-1*#REF!,#REF!)</f>
        <v>#REF!</v>
      </c>
    </row>
    <row r="258" spans="1:28" x14ac:dyDescent="0.25">
      <c r="A258" s="120">
        <v>497.91</v>
      </c>
      <c r="B258" s="127"/>
      <c r="C258" s="65">
        <v>2</v>
      </c>
      <c r="D258" s="65" t="s">
        <v>83</v>
      </c>
      <c r="E258" s="64">
        <f>Hole_ID!$D$2</f>
        <v>3.28</v>
      </c>
      <c r="F258" s="64">
        <f>Hole_ID!$D$3</f>
        <v>-70.900000000000006</v>
      </c>
      <c r="G258" s="64">
        <v>55</v>
      </c>
      <c r="H258" s="117">
        <v>348</v>
      </c>
      <c r="I258" s="64">
        <f t="shared" si="10"/>
        <v>168</v>
      </c>
      <c r="J258" s="64">
        <f t="shared" si="11"/>
        <v>35</v>
      </c>
      <c r="K258" s="64"/>
      <c r="L258" s="117"/>
      <c r="M258" s="117"/>
      <c r="N258" s="64"/>
      <c r="O258" s="117"/>
      <c r="P258" s="64"/>
      <c r="Q258" s="114"/>
      <c r="Y258" s="114"/>
      <c r="Z258" s="125"/>
      <c r="AA258" s="119" t="e">
        <f>IF(#REF!&gt;0,MOD(#REF!+180,360),#REF!)</f>
        <v>#REF!</v>
      </c>
      <c r="AB258" s="119" t="e">
        <f>IF(#REF!&gt;0,-1*#REF!,#REF!)</f>
        <v>#REF!</v>
      </c>
    </row>
    <row r="259" spans="1:28" x14ac:dyDescent="0.25">
      <c r="A259" s="120">
        <v>514.79999999999995</v>
      </c>
      <c r="B259" s="127"/>
      <c r="C259" s="65">
        <v>2</v>
      </c>
      <c r="D259" s="65" t="s">
        <v>83</v>
      </c>
      <c r="E259" s="64">
        <f>Hole_ID!$D$2</f>
        <v>3.28</v>
      </c>
      <c r="F259" s="64">
        <f>Hole_ID!$D$3</f>
        <v>-70.900000000000006</v>
      </c>
      <c r="G259" s="64">
        <v>62</v>
      </c>
      <c r="H259" s="117">
        <v>352</v>
      </c>
      <c r="I259" s="64">
        <f t="shared" si="10"/>
        <v>172</v>
      </c>
      <c r="J259" s="64">
        <f t="shared" si="11"/>
        <v>28</v>
      </c>
      <c r="K259" s="64"/>
      <c r="L259" s="117"/>
      <c r="M259" s="117"/>
      <c r="N259" s="64"/>
      <c r="O259" s="117"/>
      <c r="P259" s="64"/>
      <c r="Q259" s="114"/>
      <c r="Y259" s="114"/>
      <c r="Z259" s="125"/>
      <c r="AA259" s="119" t="e">
        <f>IF(#REF!&gt;0,MOD(#REF!+180,360),#REF!)</f>
        <v>#REF!</v>
      </c>
      <c r="AB259" s="119" t="e">
        <f>IF(#REF!&gt;0,-1*#REF!,#REF!)</f>
        <v>#REF!</v>
      </c>
    </row>
    <row r="260" spans="1:28" x14ac:dyDescent="0.25">
      <c r="A260" s="120">
        <v>514.98</v>
      </c>
      <c r="B260" s="127">
        <v>0.01</v>
      </c>
      <c r="C260" s="65">
        <v>2</v>
      </c>
      <c r="D260" s="65" t="s">
        <v>85</v>
      </c>
      <c r="E260" s="64">
        <f>Hole_ID!$D$2</f>
        <v>3.28</v>
      </c>
      <c r="F260" s="64">
        <f>Hole_ID!$D$3</f>
        <v>-70.900000000000006</v>
      </c>
      <c r="G260" s="64">
        <v>33</v>
      </c>
      <c r="H260" s="117">
        <v>173</v>
      </c>
      <c r="I260" s="64">
        <f t="shared" si="10"/>
        <v>353</v>
      </c>
      <c r="J260" s="64">
        <f t="shared" si="11"/>
        <v>57</v>
      </c>
      <c r="K260" s="64"/>
      <c r="L260" s="117"/>
      <c r="M260" s="117"/>
      <c r="N260" s="64"/>
      <c r="O260" s="117"/>
      <c r="P260" s="64"/>
      <c r="Q260" s="114"/>
      <c r="R260" s="64" t="s">
        <v>192</v>
      </c>
      <c r="Y260" s="114"/>
      <c r="Z260" s="125"/>
      <c r="AA260" s="119" t="e">
        <f>IF(#REF!&gt;0,MOD(#REF!+180,360),#REF!)</f>
        <v>#REF!</v>
      </c>
      <c r="AB260" s="119" t="e">
        <f>IF(#REF!&gt;0,-1*#REF!,#REF!)</f>
        <v>#REF!</v>
      </c>
    </row>
    <row r="261" spans="1:28" x14ac:dyDescent="0.25">
      <c r="A261" s="120">
        <v>516.91999999999996</v>
      </c>
      <c r="B261" s="127">
        <v>5.0000000000000001E-3</v>
      </c>
      <c r="C261" s="65">
        <v>1</v>
      </c>
      <c r="D261" s="65" t="s">
        <v>100</v>
      </c>
      <c r="E261" s="64">
        <f>Hole_ID!$D$2</f>
        <v>3.28</v>
      </c>
      <c r="F261" s="64">
        <f>Hole_ID!$D$3</f>
        <v>-70.900000000000006</v>
      </c>
      <c r="G261" s="64">
        <v>30</v>
      </c>
      <c r="H261" s="117">
        <v>258</v>
      </c>
      <c r="I261" s="64">
        <f t="shared" ref="I261:I324" si="12">MOD(H261+180,360)</f>
        <v>78</v>
      </c>
      <c r="J261" s="64">
        <f t="shared" si="11"/>
        <v>60</v>
      </c>
      <c r="K261" s="64"/>
      <c r="L261" s="117"/>
      <c r="M261" s="117"/>
      <c r="N261" s="64"/>
      <c r="O261" s="117"/>
      <c r="P261" s="64"/>
      <c r="Q261" s="114"/>
      <c r="T261" s="64" t="s">
        <v>192</v>
      </c>
      <c r="Y261" s="114"/>
      <c r="Z261" s="125"/>
      <c r="AA261" s="119" t="e">
        <f>IF(#REF!&gt;0,MOD(#REF!+180,360),#REF!)</f>
        <v>#REF!</v>
      </c>
      <c r="AB261" s="119" t="e">
        <f>IF(#REF!&gt;0,-1*#REF!,#REF!)</f>
        <v>#REF!</v>
      </c>
    </row>
    <row r="262" spans="1:28" x14ac:dyDescent="0.25">
      <c r="A262" s="120">
        <v>517.33000000000004</v>
      </c>
      <c r="B262" s="127">
        <v>2E-3</v>
      </c>
      <c r="C262" s="65">
        <v>1</v>
      </c>
      <c r="D262" s="65" t="s">
        <v>99</v>
      </c>
      <c r="E262" s="64">
        <f>Hole_ID!$D$2</f>
        <v>3.28</v>
      </c>
      <c r="F262" s="64">
        <f>Hole_ID!$D$3</f>
        <v>-70.900000000000006</v>
      </c>
      <c r="G262" s="64">
        <v>27</v>
      </c>
      <c r="H262" s="117">
        <v>243</v>
      </c>
      <c r="I262" s="64">
        <f t="shared" si="12"/>
        <v>63</v>
      </c>
      <c r="J262" s="64">
        <f t="shared" si="11"/>
        <v>63</v>
      </c>
      <c r="K262" s="64"/>
      <c r="L262" s="117"/>
      <c r="M262" s="117"/>
      <c r="N262" s="64"/>
      <c r="O262" s="117"/>
      <c r="P262" s="64"/>
      <c r="Q262" s="114"/>
      <c r="Y262" s="114"/>
      <c r="Z262" s="125"/>
      <c r="AA262" s="119" t="e">
        <f>IF(#REF!&gt;0,MOD(#REF!+180,360),#REF!)</f>
        <v>#REF!</v>
      </c>
      <c r="AB262" s="119" t="e">
        <f>IF(#REF!&gt;0,-1*#REF!,#REF!)</f>
        <v>#REF!</v>
      </c>
    </row>
    <row r="263" spans="1:28" x14ac:dyDescent="0.25">
      <c r="A263" s="120">
        <v>517.39</v>
      </c>
      <c r="B263" s="127">
        <v>0.06</v>
      </c>
      <c r="C263" s="65">
        <v>1</v>
      </c>
      <c r="D263" s="65" t="s">
        <v>85</v>
      </c>
      <c r="E263" s="64">
        <f>Hole_ID!$D$2</f>
        <v>3.28</v>
      </c>
      <c r="F263" s="64">
        <f>Hole_ID!$D$3</f>
        <v>-70.900000000000006</v>
      </c>
      <c r="G263" s="64">
        <v>31</v>
      </c>
      <c r="H263" s="117">
        <v>168</v>
      </c>
      <c r="I263" s="64">
        <f t="shared" si="12"/>
        <v>348</v>
      </c>
      <c r="J263" s="64">
        <f t="shared" si="11"/>
        <v>59</v>
      </c>
      <c r="K263" s="64"/>
      <c r="L263" s="117"/>
      <c r="M263" s="117"/>
      <c r="N263" s="64"/>
      <c r="O263" s="117"/>
      <c r="P263" s="64"/>
      <c r="Q263" s="114"/>
      <c r="T263" s="64" t="s">
        <v>192</v>
      </c>
      <c r="W263" s="64" t="s">
        <v>192</v>
      </c>
      <c r="Y263" s="114"/>
      <c r="Z263" s="125"/>
      <c r="AA263" s="119" t="e">
        <f>IF(#REF!&gt;0,MOD(#REF!+180,360),#REF!)</f>
        <v>#REF!</v>
      </c>
      <c r="AB263" s="119" t="e">
        <f>IF(#REF!&gt;0,-1*#REF!,#REF!)</f>
        <v>#REF!</v>
      </c>
    </row>
    <row r="264" spans="1:28" x14ac:dyDescent="0.25">
      <c r="A264" s="120">
        <v>517.70000000000005</v>
      </c>
      <c r="B264" s="127"/>
      <c r="C264" s="65">
        <v>1</v>
      </c>
      <c r="D264" s="65" t="s">
        <v>83</v>
      </c>
      <c r="E264" s="64">
        <f>Hole_ID!$D$2</f>
        <v>3.28</v>
      </c>
      <c r="F264" s="64">
        <f>Hole_ID!$D$3</f>
        <v>-70.900000000000006</v>
      </c>
      <c r="G264" s="64">
        <v>75</v>
      </c>
      <c r="H264" s="117">
        <v>328</v>
      </c>
      <c r="I264" s="64">
        <f t="shared" si="12"/>
        <v>148</v>
      </c>
      <c r="J264" s="64">
        <f t="shared" si="11"/>
        <v>15</v>
      </c>
      <c r="K264" s="64"/>
      <c r="L264" s="117"/>
      <c r="M264" s="117"/>
      <c r="N264" s="64"/>
      <c r="O264" s="117"/>
      <c r="P264" s="64"/>
      <c r="Q264" s="114"/>
      <c r="Y264" s="114"/>
      <c r="Z264" s="125"/>
      <c r="AA264" s="119" t="e">
        <f>IF(#REF!&gt;0,MOD(#REF!+180,360),#REF!)</f>
        <v>#REF!</v>
      </c>
      <c r="AB264" s="119" t="e">
        <f>IF(#REF!&gt;0,-1*#REF!,#REF!)</f>
        <v>#REF!</v>
      </c>
    </row>
    <row r="265" spans="1:28" x14ac:dyDescent="0.25">
      <c r="A265" s="120">
        <v>528.45000000000005</v>
      </c>
      <c r="B265" s="127">
        <v>0.04</v>
      </c>
      <c r="C265" s="65">
        <v>2</v>
      </c>
      <c r="D265" s="65" t="s">
        <v>85</v>
      </c>
      <c r="E265" s="64">
        <f>Hole_ID!$D$2</f>
        <v>3.28</v>
      </c>
      <c r="F265" s="64">
        <f>Hole_ID!$D$3</f>
        <v>-70.900000000000006</v>
      </c>
      <c r="G265" s="64">
        <v>34</v>
      </c>
      <c r="H265" s="117">
        <v>174</v>
      </c>
      <c r="I265" s="64">
        <f t="shared" si="12"/>
        <v>354</v>
      </c>
      <c r="J265" s="64">
        <f t="shared" si="11"/>
        <v>56</v>
      </c>
      <c r="K265" s="64"/>
      <c r="L265" s="117"/>
      <c r="M265" s="117"/>
      <c r="N265" s="64"/>
      <c r="O265" s="117"/>
      <c r="P265" s="64"/>
      <c r="Q265" s="114"/>
      <c r="Y265" s="114"/>
      <c r="Z265" s="125"/>
      <c r="AA265" s="119" t="e">
        <f>IF(#REF!&gt;0,MOD(#REF!+180,360),#REF!)</f>
        <v>#REF!</v>
      </c>
      <c r="AB265" s="119" t="e">
        <f>IF(#REF!&gt;0,-1*#REF!,#REF!)</f>
        <v>#REF!</v>
      </c>
    </row>
    <row r="266" spans="1:28" x14ac:dyDescent="0.25">
      <c r="A266" s="120">
        <v>528.57000000000005</v>
      </c>
      <c r="B266" s="127"/>
      <c r="C266" s="65">
        <v>2</v>
      </c>
      <c r="D266" s="65" t="s">
        <v>83</v>
      </c>
      <c r="E266" s="64">
        <f>Hole_ID!$D$2</f>
        <v>3.28</v>
      </c>
      <c r="F266" s="64">
        <f>Hole_ID!$D$3</f>
        <v>-70.900000000000006</v>
      </c>
      <c r="G266" s="64">
        <v>72</v>
      </c>
      <c r="H266" s="117">
        <v>14</v>
      </c>
      <c r="I266" s="64">
        <f t="shared" si="12"/>
        <v>194</v>
      </c>
      <c r="J266" s="64">
        <f t="shared" si="11"/>
        <v>18</v>
      </c>
      <c r="K266" s="64"/>
      <c r="L266" s="117"/>
      <c r="M266" s="117"/>
      <c r="N266" s="64"/>
      <c r="O266" s="117"/>
      <c r="P266" s="64"/>
      <c r="Q266" s="114"/>
      <c r="Y266" s="114"/>
      <c r="Z266" s="125"/>
      <c r="AA266" s="119" t="e">
        <f>IF(#REF!&gt;0,MOD(#REF!+180,360),#REF!)</f>
        <v>#REF!</v>
      </c>
      <c r="AB266" s="119" t="e">
        <f>IF(#REF!&gt;0,-1*#REF!,#REF!)</f>
        <v>#REF!</v>
      </c>
    </row>
    <row r="267" spans="1:28" x14ac:dyDescent="0.25">
      <c r="A267" s="120">
        <v>536.57000000000005</v>
      </c>
      <c r="B267" s="127">
        <v>0.02</v>
      </c>
      <c r="C267" s="65"/>
      <c r="D267" s="65" t="s">
        <v>85</v>
      </c>
      <c r="E267" s="64">
        <f>Hole_ID!$D$2</f>
        <v>3.28</v>
      </c>
      <c r="F267" s="64">
        <f>Hole_ID!$D$3</f>
        <v>-70.900000000000006</v>
      </c>
      <c r="G267" s="64">
        <v>42</v>
      </c>
      <c r="H267" s="117"/>
      <c r="I267" s="64">
        <f t="shared" si="12"/>
        <v>180</v>
      </c>
      <c r="J267" s="64">
        <f t="shared" si="11"/>
        <v>48</v>
      </c>
      <c r="K267" s="64"/>
      <c r="L267" s="117"/>
      <c r="M267" s="117"/>
      <c r="N267" s="64"/>
      <c r="O267" s="117"/>
      <c r="P267" s="64"/>
      <c r="Q267" s="114"/>
      <c r="R267" s="64" t="s">
        <v>192</v>
      </c>
      <c r="Y267" s="114"/>
      <c r="Z267" s="125"/>
      <c r="AA267" s="119" t="e">
        <f>IF(#REF!&gt;0,MOD(#REF!+180,360),#REF!)</f>
        <v>#REF!</v>
      </c>
      <c r="AB267" s="119" t="e">
        <f>IF(#REF!&gt;0,-1*#REF!,#REF!)</f>
        <v>#REF!</v>
      </c>
    </row>
    <row r="268" spans="1:28" x14ac:dyDescent="0.25">
      <c r="A268" s="120">
        <v>537.97</v>
      </c>
      <c r="B268" s="127"/>
      <c r="C268" s="65"/>
      <c r="D268" s="65" t="s">
        <v>83</v>
      </c>
      <c r="E268" s="64">
        <f>Hole_ID!$D$2</f>
        <v>3.28</v>
      </c>
      <c r="F268" s="64">
        <f>Hole_ID!$D$3</f>
        <v>-70.900000000000006</v>
      </c>
      <c r="G268" s="64">
        <v>72</v>
      </c>
      <c r="H268" s="117"/>
      <c r="I268" s="64">
        <f t="shared" si="12"/>
        <v>180</v>
      </c>
      <c r="J268" s="64">
        <f t="shared" si="11"/>
        <v>18</v>
      </c>
      <c r="K268" s="64"/>
      <c r="L268" s="117"/>
      <c r="M268" s="117"/>
      <c r="N268" s="64"/>
      <c r="O268" s="117"/>
      <c r="P268" s="64"/>
      <c r="Q268" s="114"/>
      <c r="Y268" s="114"/>
      <c r="Z268" s="125"/>
      <c r="AA268" s="119" t="e">
        <f>IF(#REF!&gt;0,MOD(#REF!+180,360),#REF!)</f>
        <v>#REF!</v>
      </c>
      <c r="AB268" s="119" t="e">
        <f>IF(#REF!&gt;0,-1*#REF!,#REF!)</f>
        <v>#REF!</v>
      </c>
    </row>
    <row r="269" spans="1:28" x14ac:dyDescent="0.25">
      <c r="A269" s="120">
        <v>554.02</v>
      </c>
      <c r="B269" s="127">
        <v>1.4999999999999999E-2</v>
      </c>
      <c r="C269" s="65">
        <v>2</v>
      </c>
      <c r="D269" s="65" t="s">
        <v>85</v>
      </c>
      <c r="E269" s="64">
        <f>Hole_ID!$D$2</f>
        <v>3.28</v>
      </c>
      <c r="F269" s="64">
        <f>Hole_ID!$D$3</f>
        <v>-70.900000000000006</v>
      </c>
      <c r="G269" s="64">
        <v>34</v>
      </c>
      <c r="H269" s="117">
        <v>348</v>
      </c>
      <c r="I269" s="64">
        <f t="shared" si="12"/>
        <v>168</v>
      </c>
      <c r="J269" s="64">
        <f t="shared" si="11"/>
        <v>56</v>
      </c>
      <c r="K269" s="64"/>
      <c r="L269" s="117"/>
      <c r="M269" s="117"/>
      <c r="N269" s="64"/>
      <c r="O269" s="117"/>
      <c r="P269" s="64"/>
      <c r="Q269" s="114"/>
      <c r="Y269" s="114"/>
      <c r="Z269" s="125" t="s">
        <v>1014</v>
      </c>
      <c r="AA269" s="119" t="e">
        <f>IF(#REF!&gt;0,MOD(#REF!+180,360),#REF!)</f>
        <v>#REF!</v>
      </c>
      <c r="AB269" s="119" t="e">
        <f>IF(#REF!&gt;0,-1*#REF!,#REF!)</f>
        <v>#REF!</v>
      </c>
    </row>
    <row r="270" spans="1:28" x14ac:dyDescent="0.25">
      <c r="A270" s="120">
        <v>554.20000000000005</v>
      </c>
      <c r="B270" s="127"/>
      <c r="C270" s="65">
        <v>2</v>
      </c>
      <c r="D270" s="65" t="s">
        <v>83</v>
      </c>
      <c r="E270" s="64">
        <f>Hole_ID!$D$2</f>
        <v>3.28</v>
      </c>
      <c r="F270" s="64">
        <f>Hole_ID!$D$3</f>
        <v>-70.900000000000006</v>
      </c>
      <c r="G270" s="64">
        <v>60</v>
      </c>
      <c r="H270" s="117">
        <v>122</v>
      </c>
      <c r="I270" s="64">
        <f t="shared" si="12"/>
        <v>302</v>
      </c>
      <c r="J270" s="64">
        <f t="shared" si="11"/>
        <v>30</v>
      </c>
      <c r="K270" s="64"/>
      <c r="L270" s="117"/>
      <c r="M270" s="117"/>
      <c r="N270" s="64"/>
      <c r="O270" s="117"/>
      <c r="P270" s="64"/>
      <c r="Q270" s="114"/>
      <c r="Y270" s="114"/>
      <c r="Z270" s="125"/>
      <c r="AA270" s="119" t="e">
        <f>IF(#REF!&gt;0,MOD(#REF!+180,360),#REF!)</f>
        <v>#REF!</v>
      </c>
      <c r="AB270" s="119" t="e">
        <f>IF(#REF!&gt;0,-1*#REF!,#REF!)</f>
        <v>#REF!</v>
      </c>
    </row>
    <row r="271" spans="1:28" x14ac:dyDescent="0.25">
      <c r="A271" s="120">
        <v>556.92999999999995</v>
      </c>
      <c r="B271" s="127"/>
      <c r="C271" s="65">
        <v>2</v>
      </c>
      <c r="D271" s="65" t="s">
        <v>83</v>
      </c>
      <c r="E271" s="64">
        <f>Hole_ID!$D$2</f>
        <v>3.28</v>
      </c>
      <c r="F271" s="64">
        <f>Hole_ID!$D$3</f>
        <v>-70.900000000000006</v>
      </c>
      <c r="G271" s="64">
        <v>78</v>
      </c>
      <c r="H271" s="117">
        <v>317</v>
      </c>
      <c r="I271" s="64">
        <f t="shared" si="12"/>
        <v>137</v>
      </c>
      <c r="J271" s="64">
        <f t="shared" si="11"/>
        <v>12</v>
      </c>
      <c r="K271" s="64"/>
      <c r="L271" s="117"/>
      <c r="M271" s="117"/>
      <c r="N271" s="64"/>
      <c r="O271" s="117"/>
      <c r="P271" s="64"/>
      <c r="Q271" s="114"/>
      <c r="Y271" s="114"/>
      <c r="Z271" s="125"/>
      <c r="AA271" s="119" t="e">
        <f>IF(#REF!&gt;0,MOD(#REF!+180,360),#REF!)</f>
        <v>#REF!</v>
      </c>
      <c r="AB271" s="119" t="e">
        <f>IF(#REF!&gt;0,-1*#REF!,#REF!)</f>
        <v>#REF!</v>
      </c>
    </row>
    <row r="272" spans="1:28" x14ac:dyDescent="0.25">
      <c r="A272" s="120">
        <v>557.08000000000004</v>
      </c>
      <c r="B272" s="127">
        <v>0.01</v>
      </c>
      <c r="C272" s="65">
        <v>2</v>
      </c>
      <c r="D272" s="65" t="s">
        <v>85</v>
      </c>
      <c r="E272" s="64">
        <f>Hole_ID!$D$2</f>
        <v>3.28</v>
      </c>
      <c r="F272" s="64">
        <f>Hole_ID!$D$3</f>
        <v>-70.900000000000006</v>
      </c>
      <c r="G272" s="64">
        <v>26</v>
      </c>
      <c r="H272" s="117">
        <v>198</v>
      </c>
      <c r="I272" s="64">
        <f t="shared" si="12"/>
        <v>18</v>
      </c>
      <c r="J272" s="64">
        <f t="shared" si="11"/>
        <v>64</v>
      </c>
      <c r="K272" s="64"/>
      <c r="L272" s="117"/>
      <c r="M272" s="117"/>
      <c r="N272" s="64"/>
      <c r="O272" s="117"/>
      <c r="P272" s="64"/>
      <c r="Q272" s="114"/>
      <c r="Y272" s="114"/>
      <c r="Z272" s="125"/>
      <c r="AA272" s="119" t="e">
        <f>IF(#REF!&gt;0,MOD(#REF!+180,360),#REF!)</f>
        <v>#REF!</v>
      </c>
      <c r="AB272" s="119" t="e">
        <f>IF(#REF!&gt;0,-1*#REF!,#REF!)</f>
        <v>#REF!</v>
      </c>
    </row>
    <row r="273" spans="1:28" x14ac:dyDescent="0.25">
      <c r="A273" s="120">
        <v>562.1</v>
      </c>
      <c r="B273" s="127"/>
      <c r="C273" s="65">
        <v>2</v>
      </c>
      <c r="D273" s="65" t="s">
        <v>83</v>
      </c>
      <c r="E273" s="64">
        <f>Hole_ID!$D$2</f>
        <v>3.28</v>
      </c>
      <c r="F273" s="64">
        <f>Hole_ID!$D$3</f>
        <v>-70.900000000000006</v>
      </c>
      <c r="G273" s="64">
        <v>79</v>
      </c>
      <c r="H273" s="117">
        <v>30</v>
      </c>
      <c r="I273" s="64">
        <f t="shared" si="12"/>
        <v>210</v>
      </c>
      <c r="J273" s="64">
        <f t="shared" si="11"/>
        <v>11</v>
      </c>
      <c r="K273" s="64"/>
      <c r="L273" s="117"/>
      <c r="M273" s="117"/>
      <c r="N273" s="64"/>
      <c r="O273" s="117"/>
      <c r="P273" s="64"/>
      <c r="Q273" s="114"/>
      <c r="Y273" s="114"/>
      <c r="Z273" s="125"/>
      <c r="AA273" s="119" t="e">
        <f>IF(#REF!&gt;0,MOD(#REF!+180,360),#REF!)</f>
        <v>#REF!</v>
      </c>
      <c r="AB273" s="119" t="e">
        <f>IF(#REF!&gt;0,-1*#REF!,#REF!)</f>
        <v>#REF!</v>
      </c>
    </row>
    <row r="274" spans="1:28" x14ac:dyDescent="0.25">
      <c r="A274" s="120">
        <v>562.41</v>
      </c>
      <c r="B274" s="127">
        <v>0.03</v>
      </c>
      <c r="C274" s="65">
        <v>2</v>
      </c>
      <c r="D274" s="65" t="s">
        <v>100</v>
      </c>
      <c r="E274" s="64">
        <f>Hole_ID!$D$2</f>
        <v>3.28</v>
      </c>
      <c r="F274" s="64">
        <f>Hole_ID!$D$3</f>
        <v>-70.900000000000006</v>
      </c>
      <c r="G274" s="64">
        <v>26</v>
      </c>
      <c r="H274" s="117">
        <v>246</v>
      </c>
      <c r="I274" s="64">
        <f t="shared" si="12"/>
        <v>66</v>
      </c>
      <c r="J274" s="64">
        <f t="shared" si="11"/>
        <v>64</v>
      </c>
      <c r="K274" s="64"/>
      <c r="L274" s="117"/>
      <c r="M274" s="117"/>
      <c r="N274" s="64"/>
      <c r="O274" s="117"/>
      <c r="P274" s="64"/>
      <c r="Q274" s="114"/>
      <c r="V274" s="64" t="s">
        <v>192</v>
      </c>
      <c r="Y274" s="114"/>
      <c r="Z274" s="125" t="s">
        <v>1076</v>
      </c>
      <c r="AA274" s="119" t="e">
        <f>IF(#REF!&gt;0,MOD(#REF!+180,360),#REF!)</f>
        <v>#REF!</v>
      </c>
      <c r="AB274" s="119" t="e">
        <f>IF(#REF!&gt;0,-1*#REF!,#REF!)</f>
        <v>#REF!</v>
      </c>
    </row>
    <row r="275" spans="1:28" x14ac:dyDescent="0.25">
      <c r="A275" s="120">
        <v>562.54999999999995</v>
      </c>
      <c r="B275" s="127"/>
      <c r="C275" s="65">
        <v>2</v>
      </c>
      <c r="D275" s="65" t="s">
        <v>83</v>
      </c>
      <c r="E275" s="64">
        <f>Hole_ID!$D$2</f>
        <v>3.28</v>
      </c>
      <c r="F275" s="64">
        <f>Hole_ID!$D$3</f>
        <v>-70.900000000000006</v>
      </c>
      <c r="G275" s="64">
        <v>65</v>
      </c>
      <c r="H275" s="117">
        <v>278</v>
      </c>
      <c r="I275" s="64">
        <f t="shared" si="12"/>
        <v>98</v>
      </c>
      <c r="J275" s="64">
        <f t="shared" si="11"/>
        <v>25</v>
      </c>
      <c r="K275" s="64"/>
      <c r="L275" s="117"/>
      <c r="M275" s="117"/>
      <c r="N275" s="64"/>
      <c r="O275" s="117"/>
      <c r="P275" s="64"/>
      <c r="Q275" s="114"/>
      <c r="Y275" s="114"/>
      <c r="Z275" s="125"/>
      <c r="AA275" s="119" t="e">
        <f>IF(#REF!&gt;0,MOD(#REF!+180,360),#REF!)</f>
        <v>#REF!</v>
      </c>
      <c r="AB275" s="119" t="e">
        <f>IF(#REF!&gt;0,-1*#REF!,#REF!)</f>
        <v>#REF!</v>
      </c>
    </row>
    <row r="276" spans="1:28" x14ac:dyDescent="0.25">
      <c r="A276" s="120">
        <v>564.47</v>
      </c>
      <c r="B276" s="127">
        <v>1.03</v>
      </c>
      <c r="C276" s="65">
        <v>2</v>
      </c>
      <c r="D276" s="65" t="s">
        <v>95</v>
      </c>
      <c r="E276" s="64">
        <f>Hole_ID!$D$2</f>
        <v>3.28</v>
      </c>
      <c r="F276" s="64">
        <f>Hole_ID!$D$3</f>
        <v>-70.900000000000006</v>
      </c>
      <c r="G276" s="64">
        <v>28</v>
      </c>
      <c r="H276" s="117">
        <v>92</v>
      </c>
      <c r="I276" s="64">
        <f t="shared" si="12"/>
        <v>272</v>
      </c>
      <c r="J276" s="64">
        <f t="shared" si="11"/>
        <v>62</v>
      </c>
      <c r="K276" s="64"/>
      <c r="L276" s="117"/>
      <c r="M276" s="117"/>
      <c r="N276" s="64"/>
      <c r="O276" s="117"/>
      <c r="P276" s="64"/>
      <c r="Q276" s="114"/>
      <c r="Y276" s="114"/>
      <c r="Z276" s="125" t="s">
        <v>1077</v>
      </c>
      <c r="AA276" s="119" t="e">
        <f>IF(#REF!&gt;0,MOD(#REF!+180,360),#REF!)</f>
        <v>#REF!</v>
      </c>
      <c r="AB276" s="119" t="e">
        <f>IF(#REF!&gt;0,-1*#REF!,#REF!)</f>
        <v>#REF!</v>
      </c>
    </row>
    <row r="277" spans="1:28" x14ac:dyDescent="0.25">
      <c r="A277" s="120">
        <v>565.5</v>
      </c>
      <c r="B277" s="127">
        <v>1.03</v>
      </c>
      <c r="C277" s="65">
        <v>2</v>
      </c>
      <c r="D277" s="65" t="s">
        <v>95</v>
      </c>
      <c r="E277" s="64">
        <f>Hole_ID!$D$2</f>
        <v>3.28</v>
      </c>
      <c r="F277" s="64">
        <f>Hole_ID!$D$3</f>
        <v>-70.900000000000006</v>
      </c>
      <c r="G277" s="64">
        <v>12</v>
      </c>
      <c r="H277" s="117">
        <v>96</v>
      </c>
      <c r="I277" s="64">
        <f t="shared" si="12"/>
        <v>276</v>
      </c>
      <c r="J277" s="64">
        <f t="shared" si="11"/>
        <v>78</v>
      </c>
      <c r="K277" s="64"/>
      <c r="L277" s="117"/>
      <c r="M277" s="117"/>
      <c r="N277" s="64"/>
      <c r="O277" s="117"/>
      <c r="P277" s="64"/>
      <c r="Q277" s="114"/>
      <c r="Y277" s="114"/>
      <c r="Z277" s="125"/>
      <c r="AA277" s="119" t="e">
        <f>IF(#REF!&gt;0,MOD(#REF!+180,360),#REF!)</f>
        <v>#REF!</v>
      </c>
      <c r="AB277" s="119" t="e">
        <f>IF(#REF!&gt;0,-1*#REF!,#REF!)</f>
        <v>#REF!</v>
      </c>
    </row>
    <row r="278" spans="1:28" x14ac:dyDescent="0.25">
      <c r="A278" s="120">
        <v>568.85</v>
      </c>
      <c r="B278" s="127"/>
      <c r="C278" s="65"/>
      <c r="D278" s="65" t="s">
        <v>83</v>
      </c>
      <c r="E278" s="64">
        <f>Hole_ID!$D$2</f>
        <v>3.28</v>
      </c>
      <c r="F278" s="64">
        <f>Hole_ID!$D$3</f>
        <v>-70.900000000000006</v>
      </c>
      <c r="G278" s="64">
        <v>65</v>
      </c>
      <c r="H278" s="117"/>
      <c r="I278" s="64">
        <f t="shared" si="12"/>
        <v>180</v>
      </c>
      <c r="J278" s="64">
        <f t="shared" si="11"/>
        <v>25</v>
      </c>
      <c r="K278" s="64"/>
      <c r="L278" s="117"/>
      <c r="M278" s="117"/>
      <c r="N278" s="64"/>
      <c r="O278" s="117"/>
      <c r="P278" s="64"/>
      <c r="Q278" s="114"/>
      <c r="Y278" s="114"/>
      <c r="Z278" s="125"/>
      <c r="AA278" s="119" t="e">
        <f>IF(#REF!&gt;0,MOD(#REF!+180,360),#REF!)</f>
        <v>#REF!</v>
      </c>
      <c r="AB278" s="119" t="e">
        <f>IF(#REF!&gt;0,-1*#REF!,#REF!)</f>
        <v>#REF!</v>
      </c>
    </row>
    <row r="279" spans="1:28" x14ac:dyDescent="0.25">
      <c r="A279" s="120">
        <v>575.9</v>
      </c>
      <c r="B279" s="127"/>
      <c r="C279" s="65"/>
      <c r="D279" s="65" t="s">
        <v>83</v>
      </c>
      <c r="E279" s="64">
        <f>Hole_ID!$D$2</f>
        <v>3.28</v>
      </c>
      <c r="F279" s="64">
        <f>Hole_ID!$D$3</f>
        <v>-70.900000000000006</v>
      </c>
      <c r="G279" s="64">
        <v>67</v>
      </c>
      <c r="H279" s="117"/>
      <c r="I279" s="64">
        <f t="shared" si="12"/>
        <v>180</v>
      </c>
      <c r="J279" s="64">
        <f t="shared" si="11"/>
        <v>23</v>
      </c>
      <c r="K279" s="64"/>
      <c r="L279" s="117"/>
      <c r="M279" s="117"/>
      <c r="N279" s="64"/>
      <c r="O279" s="117"/>
      <c r="P279" s="64"/>
      <c r="Q279" s="114"/>
      <c r="Y279" s="114"/>
      <c r="Z279" s="125"/>
      <c r="AA279" s="119" t="e">
        <f>IF(#REF!&gt;0,MOD(#REF!+180,360),#REF!)</f>
        <v>#REF!</v>
      </c>
      <c r="AB279" s="119" t="e">
        <f>IF(#REF!&gt;0,-1*#REF!,#REF!)</f>
        <v>#REF!</v>
      </c>
    </row>
    <row r="280" spans="1:28" x14ac:dyDescent="0.25">
      <c r="A280" s="120">
        <v>580.58000000000004</v>
      </c>
      <c r="B280" s="127"/>
      <c r="C280" s="65">
        <v>2</v>
      </c>
      <c r="D280" s="65" t="s">
        <v>83</v>
      </c>
      <c r="E280" s="64">
        <f>Hole_ID!$D$2</f>
        <v>3.28</v>
      </c>
      <c r="F280" s="64">
        <f>Hole_ID!$D$3</f>
        <v>-70.900000000000006</v>
      </c>
      <c r="G280" s="64">
        <v>57</v>
      </c>
      <c r="H280" s="117">
        <v>311</v>
      </c>
      <c r="I280" s="64">
        <f t="shared" si="12"/>
        <v>131</v>
      </c>
      <c r="J280" s="64">
        <f t="shared" si="11"/>
        <v>33</v>
      </c>
      <c r="K280" s="64"/>
      <c r="L280" s="117"/>
      <c r="M280" s="117"/>
      <c r="N280" s="64"/>
      <c r="O280" s="117"/>
      <c r="P280" s="64"/>
      <c r="Q280" s="114"/>
      <c r="Y280" s="114"/>
      <c r="Z280" s="125"/>
      <c r="AA280" s="119" t="e">
        <f>IF(#REF!&gt;0,MOD(#REF!+180,360),#REF!)</f>
        <v>#REF!</v>
      </c>
      <c r="AB280" s="119" t="e">
        <f>IF(#REF!&gt;0,-1*#REF!,#REF!)</f>
        <v>#REF!</v>
      </c>
    </row>
    <row r="281" spans="1:28" x14ac:dyDescent="0.25">
      <c r="A281" s="120">
        <v>584.41</v>
      </c>
      <c r="B281" s="127"/>
      <c r="C281" s="65"/>
      <c r="D281" s="65" t="s">
        <v>83</v>
      </c>
      <c r="E281" s="64">
        <f>Hole_ID!$D$2</f>
        <v>3.28</v>
      </c>
      <c r="F281" s="64">
        <f>Hole_ID!$D$3</f>
        <v>-70.900000000000006</v>
      </c>
      <c r="G281" s="64">
        <v>76</v>
      </c>
      <c r="H281" s="117"/>
      <c r="I281" s="64">
        <f t="shared" si="12"/>
        <v>180</v>
      </c>
      <c r="J281" s="64">
        <f t="shared" si="11"/>
        <v>14</v>
      </c>
      <c r="K281" s="64"/>
      <c r="L281" s="117"/>
      <c r="M281" s="117"/>
      <c r="N281" s="64"/>
      <c r="O281" s="117"/>
      <c r="P281" s="64"/>
      <c r="Q281" s="114"/>
      <c r="Y281" s="114"/>
      <c r="Z281" s="125"/>
      <c r="AA281" s="119" t="e">
        <f>IF(#REF!&gt;0,MOD(#REF!+180,360),#REF!)</f>
        <v>#REF!</v>
      </c>
      <c r="AB281" s="119" t="e">
        <f>IF(#REF!&gt;0,-1*#REF!,#REF!)</f>
        <v>#REF!</v>
      </c>
    </row>
    <row r="282" spans="1:28" x14ac:dyDescent="0.25">
      <c r="A282" s="120">
        <v>584.44000000000005</v>
      </c>
      <c r="B282" s="127"/>
      <c r="C282" s="65"/>
      <c r="D282" s="65" t="s">
        <v>85</v>
      </c>
      <c r="E282" s="64">
        <f>Hole_ID!$D$2</f>
        <v>3.28</v>
      </c>
      <c r="F282" s="64">
        <f>Hole_ID!$D$3</f>
        <v>-70.900000000000006</v>
      </c>
      <c r="G282" s="64">
        <v>56</v>
      </c>
      <c r="H282" s="117"/>
      <c r="I282" s="64">
        <f t="shared" si="12"/>
        <v>180</v>
      </c>
      <c r="J282" s="64">
        <f t="shared" si="11"/>
        <v>34</v>
      </c>
      <c r="K282" s="64"/>
      <c r="L282" s="117"/>
      <c r="M282" s="117"/>
      <c r="N282" s="64"/>
      <c r="O282" s="117"/>
      <c r="P282" s="64"/>
      <c r="Q282" s="114"/>
      <c r="Y282" s="114"/>
      <c r="Z282" s="125"/>
      <c r="AA282" s="119" t="e">
        <f>IF(#REF!&gt;0,MOD(#REF!+180,360),#REF!)</f>
        <v>#REF!</v>
      </c>
      <c r="AB282" s="119" t="e">
        <f>IF(#REF!&gt;0,-1*#REF!,#REF!)</f>
        <v>#REF!</v>
      </c>
    </row>
    <row r="283" spans="1:28" x14ac:dyDescent="0.25">
      <c r="A283" s="120">
        <v>589.4</v>
      </c>
      <c r="B283" s="127"/>
      <c r="C283" s="65">
        <v>2</v>
      </c>
      <c r="D283" s="65" t="s">
        <v>83</v>
      </c>
      <c r="E283" s="64">
        <f>Hole_ID!$D$2</f>
        <v>3.28</v>
      </c>
      <c r="F283" s="64">
        <f>Hole_ID!$D$3</f>
        <v>-70.900000000000006</v>
      </c>
      <c r="G283" s="64">
        <v>76</v>
      </c>
      <c r="H283" s="117">
        <v>291</v>
      </c>
      <c r="I283" s="64">
        <f t="shared" si="12"/>
        <v>111</v>
      </c>
      <c r="J283" s="64">
        <f t="shared" si="11"/>
        <v>14</v>
      </c>
      <c r="K283" s="64"/>
      <c r="L283" s="117"/>
      <c r="M283" s="117"/>
      <c r="N283" s="64"/>
      <c r="O283" s="117"/>
      <c r="P283" s="64"/>
      <c r="Q283" s="114"/>
      <c r="Y283" s="114"/>
      <c r="Z283" s="125"/>
      <c r="AA283" s="119" t="e">
        <f>IF(#REF!&gt;0,MOD(#REF!+180,360),#REF!)</f>
        <v>#REF!</v>
      </c>
      <c r="AB283" s="119" t="e">
        <f>IF(#REF!&gt;0,-1*#REF!,#REF!)</f>
        <v>#REF!</v>
      </c>
    </row>
    <row r="284" spans="1:28" x14ac:dyDescent="0.25">
      <c r="A284" s="120">
        <v>592.84</v>
      </c>
      <c r="B284" s="127">
        <v>0.01</v>
      </c>
      <c r="C284" s="65"/>
      <c r="D284" s="65" t="s">
        <v>85</v>
      </c>
      <c r="E284" s="64">
        <f>Hole_ID!$D$2</f>
        <v>3.28</v>
      </c>
      <c r="F284" s="64">
        <f>Hole_ID!$D$3</f>
        <v>-70.900000000000006</v>
      </c>
      <c r="G284" s="64">
        <v>26</v>
      </c>
      <c r="H284" s="117"/>
      <c r="I284" s="64">
        <f t="shared" si="12"/>
        <v>180</v>
      </c>
      <c r="J284" s="64">
        <f t="shared" si="11"/>
        <v>64</v>
      </c>
      <c r="K284" s="64"/>
      <c r="L284" s="117"/>
      <c r="M284" s="117"/>
      <c r="N284" s="64"/>
      <c r="O284" s="117"/>
      <c r="P284" s="64"/>
      <c r="Q284" s="114"/>
      <c r="T284" s="64" t="s">
        <v>192</v>
      </c>
      <c r="Y284" s="114"/>
      <c r="Z284" s="125"/>
      <c r="AA284" s="119" t="e">
        <f>IF(#REF!&gt;0,MOD(#REF!+180,360),#REF!)</f>
        <v>#REF!</v>
      </c>
      <c r="AB284" s="119" t="e">
        <f>IF(#REF!&gt;0,-1*#REF!,#REF!)</f>
        <v>#REF!</v>
      </c>
    </row>
    <row r="285" spans="1:28" x14ac:dyDescent="0.25">
      <c r="A285" s="120">
        <v>603.6</v>
      </c>
      <c r="B285" s="127"/>
      <c r="C285" s="65"/>
      <c r="D285" s="65" t="s">
        <v>83</v>
      </c>
      <c r="E285" s="64">
        <f>Hole_ID!$D$2</f>
        <v>3.28</v>
      </c>
      <c r="F285" s="64">
        <f>Hole_ID!$D$3</f>
        <v>-70.900000000000006</v>
      </c>
      <c r="G285" s="64">
        <v>69</v>
      </c>
      <c r="H285" s="117"/>
      <c r="I285" s="64">
        <f t="shared" si="12"/>
        <v>180</v>
      </c>
      <c r="J285" s="64">
        <f t="shared" si="11"/>
        <v>21</v>
      </c>
      <c r="K285" s="64"/>
      <c r="L285" s="117"/>
      <c r="M285" s="117"/>
      <c r="N285" s="64"/>
      <c r="O285" s="117"/>
      <c r="P285" s="64"/>
      <c r="Q285" s="114"/>
      <c r="Y285" s="114"/>
      <c r="Z285" s="125"/>
      <c r="AA285" s="119" t="e">
        <f>IF(#REF!&gt;0,MOD(#REF!+180,360),#REF!)</f>
        <v>#REF!</v>
      </c>
      <c r="AB285" s="119" t="e">
        <f>IF(#REF!&gt;0,-1*#REF!,#REF!)</f>
        <v>#REF!</v>
      </c>
    </row>
    <row r="286" spans="1:28" x14ac:dyDescent="0.25">
      <c r="A286" s="120">
        <v>603.95000000000005</v>
      </c>
      <c r="B286" s="127">
        <v>5.0000000000000001E-3</v>
      </c>
      <c r="C286" s="65"/>
      <c r="D286" s="65" t="s">
        <v>85</v>
      </c>
      <c r="E286" s="64">
        <f>Hole_ID!$D$2</f>
        <v>3.28</v>
      </c>
      <c r="F286" s="64">
        <f>Hole_ID!$D$3</f>
        <v>-70.900000000000006</v>
      </c>
      <c r="G286" s="64">
        <v>46</v>
      </c>
      <c r="H286" s="117"/>
      <c r="I286" s="64">
        <f t="shared" si="12"/>
        <v>180</v>
      </c>
      <c r="J286" s="64">
        <f t="shared" si="11"/>
        <v>44</v>
      </c>
      <c r="K286" s="64"/>
      <c r="L286" s="117"/>
      <c r="M286" s="117"/>
      <c r="N286" s="64"/>
      <c r="O286" s="117"/>
      <c r="P286" s="64"/>
      <c r="Q286" s="114"/>
      <c r="T286" s="64" t="s">
        <v>192</v>
      </c>
      <c r="V286" s="64" t="s">
        <v>192</v>
      </c>
      <c r="Y286" s="114"/>
      <c r="Z286" s="125"/>
      <c r="AA286" s="119" t="e">
        <f>IF(#REF!&gt;0,MOD(#REF!+180,360),#REF!)</f>
        <v>#REF!</v>
      </c>
      <c r="AB286" s="119" t="e">
        <f>IF(#REF!&gt;0,-1*#REF!,#REF!)</f>
        <v>#REF!</v>
      </c>
    </row>
    <row r="287" spans="1:28" x14ac:dyDescent="0.25">
      <c r="A287" s="120">
        <v>612.48</v>
      </c>
      <c r="B287" s="127"/>
      <c r="C287" s="65">
        <v>2</v>
      </c>
      <c r="D287" s="65" t="s">
        <v>83</v>
      </c>
      <c r="E287" s="64">
        <f>Hole_ID!$D$2</f>
        <v>3.28</v>
      </c>
      <c r="F287" s="64">
        <f>Hole_ID!$D$3</f>
        <v>-70.900000000000006</v>
      </c>
      <c r="G287" s="64">
        <v>59</v>
      </c>
      <c r="H287" s="117">
        <v>3</v>
      </c>
      <c r="I287" s="64">
        <f t="shared" si="12"/>
        <v>183</v>
      </c>
      <c r="J287" s="64">
        <f t="shared" si="11"/>
        <v>31</v>
      </c>
      <c r="K287" s="64"/>
      <c r="L287" s="117"/>
      <c r="M287" s="117"/>
      <c r="N287" s="64"/>
      <c r="O287" s="117"/>
      <c r="P287" s="64"/>
      <c r="Q287" s="114"/>
      <c r="Y287" s="114"/>
      <c r="Z287" s="125"/>
      <c r="AA287" s="119" t="e">
        <f>IF(#REF!&gt;0,MOD(#REF!+180,360),#REF!)</f>
        <v>#REF!</v>
      </c>
      <c r="AB287" s="119" t="e">
        <f>IF(#REF!&gt;0,-1*#REF!,#REF!)</f>
        <v>#REF!</v>
      </c>
    </row>
    <row r="288" spans="1:28" x14ac:dyDescent="0.25">
      <c r="A288" s="120">
        <v>624.79999999999995</v>
      </c>
      <c r="B288" s="127"/>
      <c r="C288" s="65">
        <v>2</v>
      </c>
      <c r="D288" s="65" t="s">
        <v>83</v>
      </c>
      <c r="E288" s="64">
        <f>Hole_ID!$D$2</f>
        <v>3.28</v>
      </c>
      <c r="F288" s="64">
        <f>Hole_ID!$D$3</f>
        <v>-70.900000000000006</v>
      </c>
      <c r="G288" s="64">
        <v>66</v>
      </c>
      <c r="H288" s="117">
        <v>316</v>
      </c>
      <c r="I288" s="64">
        <f t="shared" si="12"/>
        <v>136</v>
      </c>
      <c r="J288" s="64">
        <f t="shared" si="11"/>
        <v>24</v>
      </c>
      <c r="K288" s="64"/>
      <c r="L288" s="117"/>
      <c r="M288" s="117"/>
      <c r="N288" s="64"/>
      <c r="O288" s="117"/>
      <c r="P288" s="64"/>
      <c r="Q288" s="114"/>
      <c r="Y288" s="114"/>
      <c r="Z288" s="125"/>
      <c r="AA288" s="119" t="e">
        <f>IF(#REF!&gt;0,MOD(#REF!+180,360),#REF!)</f>
        <v>#REF!</v>
      </c>
      <c r="AB288" s="119" t="e">
        <f>IF(#REF!&gt;0,-1*#REF!,#REF!)</f>
        <v>#REF!</v>
      </c>
    </row>
    <row r="289" spans="1:28" x14ac:dyDescent="0.25">
      <c r="A289" s="120">
        <v>624.84</v>
      </c>
      <c r="B289" s="127">
        <v>3.0000000000000001E-3</v>
      </c>
      <c r="C289" s="65">
        <v>2</v>
      </c>
      <c r="D289" s="65" t="s">
        <v>85</v>
      </c>
      <c r="E289" s="64">
        <f>Hole_ID!$D$2</f>
        <v>3.28</v>
      </c>
      <c r="F289" s="64">
        <f>Hole_ID!$D$3</f>
        <v>-70.900000000000006</v>
      </c>
      <c r="G289" s="64">
        <v>35</v>
      </c>
      <c r="H289" s="117">
        <v>129</v>
      </c>
      <c r="I289" s="64">
        <f t="shared" si="12"/>
        <v>309</v>
      </c>
      <c r="J289" s="64">
        <f t="shared" si="11"/>
        <v>55</v>
      </c>
      <c r="K289" s="64"/>
      <c r="L289" s="117"/>
      <c r="M289" s="117"/>
      <c r="N289" s="64"/>
      <c r="O289" s="117"/>
      <c r="P289" s="64"/>
      <c r="Q289" s="114"/>
      <c r="T289" s="64" t="s">
        <v>192</v>
      </c>
      <c r="Y289" s="114"/>
      <c r="Z289" s="125"/>
      <c r="AA289" s="119" t="e">
        <f>IF(#REF!&gt;0,MOD(#REF!+180,360),#REF!)</f>
        <v>#REF!</v>
      </c>
      <c r="AB289" s="119" t="e">
        <f>IF(#REF!&gt;0,-1*#REF!,#REF!)</f>
        <v>#REF!</v>
      </c>
    </row>
    <row r="290" spans="1:28" x14ac:dyDescent="0.25">
      <c r="A290" s="120">
        <v>628.08000000000004</v>
      </c>
      <c r="B290" s="127"/>
      <c r="C290" s="65">
        <v>2</v>
      </c>
      <c r="D290" s="65" t="s">
        <v>83</v>
      </c>
      <c r="E290" s="64">
        <f>Hole_ID!$D$2</f>
        <v>3.28</v>
      </c>
      <c r="F290" s="64">
        <f>Hole_ID!$D$3</f>
        <v>-70.900000000000006</v>
      </c>
      <c r="G290" s="64">
        <v>68</v>
      </c>
      <c r="H290" s="117">
        <v>333</v>
      </c>
      <c r="I290" s="64">
        <f t="shared" si="12"/>
        <v>153</v>
      </c>
      <c r="J290" s="64">
        <f t="shared" si="11"/>
        <v>22</v>
      </c>
      <c r="K290" s="64"/>
      <c r="L290" s="117"/>
      <c r="M290" s="117"/>
      <c r="N290" s="64"/>
      <c r="O290" s="117"/>
      <c r="P290" s="64"/>
      <c r="Q290" s="114"/>
      <c r="Y290" s="114"/>
      <c r="Z290" s="125"/>
      <c r="AA290" s="119" t="e">
        <f>IF(#REF!&gt;0,MOD(#REF!+180,360),#REF!)</f>
        <v>#REF!</v>
      </c>
      <c r="AB290" s="119" t="e">
        <f>IF(#REF!&gt;0,-1*#REF!,#REF!)</f>
        <v>#REF!</v>
      </c>
    </row>
    <row r="291" spans="1:28" x14ac:dyDescent="0.25">
      <c r="A291" s="120">
        <v>639.16</v>
      </c>
      <c r="B291" s="127">
        <f>647.83-A291</f>
        <v>8.6700000000000728</v>
      </c>
      <c r="C291" s="65"/>
      <c r="D291" s="65" t="s">
        <v>95</v>
      </c>
      <c r="E291" s="64">
        <f>Hole_ID!$D$2</f>
        <v>3.28</v>
      </c>
      <c r="F291" s="64">
        <f>Hole_ID!$D$3</f>
        <v>-70.900000000000006</v>
      </c>
      <c r="G291" s="64"/>
      <c r="H291" s="117"/>
      <c r="I291" s="64">
        <f t="shared" si="12"/>
        <v>180</v>
      </c>
      <c r="J291" s="64">
        <f t="shared" si="11"/>
        <v>90</v>
      </c>
      <c r="K291" s="64"/>
      <c r="L291" s="117"/>
      <c r="M291" s="117"/>
      <c r="N291" s="64"/>
      <c r="O291" s="117"/>
      <c r="P291" s="64"/>
      <c r="Q291" s="114"/>
      <c r="S291" s="64" t="s">
        <v>192</v>
      </c>
      <c r="T291" s="64" t="s">
        <v>192</v>
      </c>
      <c r="V291" s="64" t="s">
        <v>192</v>
      </c>
      <c r="Y291" s="114"/>
      <c r="Z291" s="125"/>
      <c r="AA291" s="119" t="e">
        <f>IF(#REF!&gt;0,MOD(#REF!+180,360),#REF!)</f>
        <v>#REF!</v>
      </c>
      <c r="AB291" s="119" t="e">
        <f>IF(#REF!&gt;0,-1*#REF!,#REF!)</f>
        <v>#REF!</v>
      </c>
    </row>
    <row r="292" spans="1:28" x14ac:dyDescent="0.25">
      <c r="A292" s="120">
        <v>647.73</v>
      </c>
      <c r="B292" s="127"/>
      <c r="C292" s="65">
        <v>2</v>
      </c>
      <c r="D292" s="65" t="s">
        <v>83</v>
      </c>
      <c r="E292" s="64">
        <f>Hole_ID!$D$2</f>
        <v>3.28</v>
      </c>
      <c r="F292" s="64">
        <f>Hole_ID!$D$3</f>
        <v>-70.900000000000006</v>
      </c>
      <c r="G292" s="64">
        <v>69</v>
      </c>
      <c r="H292" s="117">
        <v>41</v>
      </c>
      <c r="I292" s="64">
        <f t="shared" si="12"/>
        <v>221</v>
      </c>
      <c r="J292" s="64">
        <f t="shared" si="11"/>
        <v>21</v>
      </c>
      <c r="K292" s="64"/>
      <c r="L292" s="117"/>
      <c r="M292" s="117"/>
      <c r="N292" s="64"/>
      <c r="O292" s="117"/>
      <c r="P292" s="64"/>
      <c r="Q292" s="114"/>
      <c r="Y292" s="114"/>
      <c r="Z292" s="125"/>
      <c r="AA292" s="119" t="e">
        <f>IF(#REF!&gt;0,MOD(#REF!+180,360),#REF!)</f>
        <v>#REF!</v>
      </c>
      <c r="AB292" s="119" t="e">
        <f>IF(#REF!&gt;0,-1*#REF!,#REF!)</f>
        <v>#REF!</v>
      </c>
    </row>
    <row r="293" spans="1:28" x14ac:dyDescent="0.25">
      <c r="A293" s="120">
        <v>654.02</v>
      </c>
      <c r="B293" s="127">
        <v>3.0000000000000001E-3</v>
      </c>
      <c r="C293" s="65"/>
      <c r="D293" s="65" t="s">
        <v>100</v>
      </c>
      <c r="E293" s="64">
        <f>Hole_ID!$D$2</f>
        <v>3.28</v>
      </c>
      <c r="F293" s="64">
        <f>Hole_ID!$D$3</f>
        <v>-70.900000000000006</v>
      </c>
      <c r="G293" s="64">
        <v>38</v>
      </c>
      <c r="H293" s="117"/>
      <c r="I293" s="64">
        <f t="shared" si="12"/>
        <v>180</v>
      </c>
      <c r="J293" s="64">
        <f t="shared" si="11"/>
        <v>52</v>
      </c>
      <c r="K293" s="64"/>
      <c r="L293" s="117"/>
      <c r="M293" s="117"/>
      <c r="N293" s="64"/>
      <c r="O293" s="117"/>
      <c r="P293" s="64"/>
      <c r="Q293" s="114"/>
      <c r="T293" s="64" t="s">
        <v>192</v>
      </c>
      <c r="V293" s="64" t="s">
        <v>192</v>
      </c>
      <c r="Y293" s="114"/>
      <c r="Z293" s="125" t="s">
        <v>1076</v>
      </c>
      <c r="AA293" s="119" t="e">
        <f>IF(#REF!&gt;0,MOD(#REF!+180,360),#REF!)</f>
        <v>#REF!</v>
      </c>
      <c r="AB293" s="119" t="e">
        <f>IF(#REF!&gt;0,-1*#REF!,#REF!)</f>
        <v>#REF!</v>
      </c>
    </row>
    <row r="294" spans="1:28" x14ac:dyDescent="0.25">
      <c r="A294" s="120">
        <v>657.02</v>
      </c>
      <c r="B294" s="127">
        <v>0.01</v>
      </c>
      <c r="C294" s="65"/>
      <c r="D294" s="65" t="s">
        <v>100</v>
      </c>
      <c r="E294" s="64">
        <f>Hole_ID!$D$2</f>
        <v>3.28</v>
      </c>
      <c r="F294" s="64">
        <f>Hole_ID!$D$3</f>
        <v>-70.900000000000006</v>
      </c>
      <c r="G294" s="64">
        <v>22</v>
      </c>
      <c r="H294" s="117"/>
      <c r="I294" s="64">
        <f t="shared" si="12"/>
        <v>180</v>
      </c>
      <c r="J294" s="64">
        <f t="shared" si="11"/>
        <v>68</v>
      </c>
      <c r="K294" s="64"/>
      <c r="L294" s="117"/>
      <c r="M294" s="117"/>
      <c r="N294" s="64"/>
      <c r="O294" s="117"/>
      <c r="P294" s="64"/>
      <c r="Q294" s="114"/>
      <c r="T294" s="64" t="s">
        <v>192</v>
      </c>
      <c r="V294" s="64" t="s">
        <v>192</v>
      </c>
      <c r="Y294" s="114"/>
      <c r="Z294" s="125" t="s">
        <v>1076</v>
      </c>
      <c r="AA294" s="119" t="e">
        <f>IF(#REF!&gt;0,MOD(#REF!+180,360),#REF!)</f>
        <v>#REF!</v>
      </c>
      <c r="AB294" s="119" t="e">
        <f>IF(#REF!&gt;0,-1*#REF!,#REF!)</f>
        <v>#REF!</v>
      </c>
    </row>
    <row r="295" spans="1:28" x14ac:dyDescent="0.25">
      <c r="A295" s="120">
        <v>659.46</v>
      </c>
      <c r="B295" s="127">
        <v>4.0000000000000001E-3</v>
      </c>
      <c r="C295" s="65"/>
      <c r="D295" s="65" t="s">
        <v>100</v>
      </c>
      <c r="E295" s="64">
        <f>Hole_ID!$D$2</f>
        <v>3.28</v>
      </c>
      <c r="F295" s="64">
        <f>Hole_ID!$D$3</f>
        <v>-70.900000000000006</v>
      </c>
      <c r="G295" s="64">
        <v>25</v>
      </c>
      <c r="H295" s="117"/>
      <c r="I295" s="64">
        <f t="shared" si="12"/>
        <v>180</v>
      </c>
      <c r="J295" s="64">
        <f t="shared" si="11"/>
        <v>65</v>
      </c>
      <c r="K295" s="64"/>
      <c r="L295" s="117"/>
      <c r="M295" s="117"/>
      <c r="N295" s="64"/>
      <c r="O295" s="117"/>
      <c r="P295" s="64"/>
      <c r="Q295" s="114"/>
      <c r="V295" s="64" t="s">
        <v>192</v>
      </c>
      <c r="Y295" s="114"/>
      <c r="Z295" s="125" t="s">
        <v>1076</v>
      </c>
      <c r="AA295" s="119" t="e">
        <f>IF(#REF!&gt;0,MOD(#REF!+180,360),#REF!)</f>
        <v>#REF!</v>
      </c>
      <c r="AB295" s="119" t="e">
        <f>IF(#REF!&gt;0,-1*#REF!,#REF!)</f>
        <v>#REF!</v>
      </c>
    </row>
    <row r="296" spans="1:28" x14ac:dyDescent="0.25">
      <c r="A296" s="120">
        <v>659.93</v>
      </c>
      <c r="B296" s="127"/>
      <c r="C296" s="65"/>
      <c r="D296" s="65" t="s">
        <v>83</v>
      </c>
      <c r="E296" s="64">
        <f>Hole_ID!$D$2</f>
        <v>3.28</v>
      </c>
      <c r="F296" s="64">
        <f>Hole_ID!$D$3</f>
        <v>-70.900000000000006</v>
      </c>
      <c r="G296" s="64">
        <v>78</v>
      </c>
      <c r="H296" s="117"/>
      <c r="I296" s="64">
        <f t="shared" si="12"/>
        <v>180</v>
      </c>
      <c r="J296" s="64">
        <f t="shared" si="11"/>
        <v>12</v>
      </c>
      <c r="K296" s="64"/>
      <c r="L296" s="117"/>
      <c r="M296" s="117"/>
      <c r="N296" s="64"/>
      <c r="O296" s="117"/>
      <c r="P296" s="64"/>
      <c r="Q296" s="114"/>
      <c r="Y296" s="114"/>
      <c r="Z296" s="125"/>
      <c r="AA296" s="119" t="e">
        <f>IF(#REF!&gt;0,MOD(#REF!+180,360),#REF!)</f>
        <v>#REF!</v>
      </c>
      <c r="AB296" s="119" t="e">
        <f>IF(#REF!&gt;0,-1*#REF!,#REF!)</f>
        <v>#REF!</v>
      </c>
    </row>
    <row r="297" spans="1:28" x14ac:dyDescent="0.25">
      <c r="A297" s="120">
        <v>666.61</v>
      </c>
      <c r="B297" s="127"/>
      <c r="C297" s="65"/>
      <c r="D297" s="65" t="s">
        <v>83</v>
      </c>
      <c r="E297" s="64">
        <f>Hole_ID!$D$2</f>
        <v>3.28</v>
      </c>
      <c r="F297" s="64">
        <f>Hole_ID!$D$3</f>
        <v>-70.900000000000006</v>
      </c>
      <c r="G297" s="64">
        <v>81</v>
      </c>
      <c r="H297" s="117"/>
      <c r="I297" s="64">
        <f t="shared" si="12"/>
        <v>180</v>
      </c>
      <c r="J297" s="64">
        <f t="shared" si="11"/>
        <v>9</v>
      </c>
      <c r="K297" s="64"/>
      <c r="L297" s="117"/>
      <c r="M297" s="117"/>
      <c r="N297" s="64"/>
      <c r="O297" s="117"/>
      <c r="P297" s="64"/>
      <c r="Q297" s="114"/>
      <c r="Y297" s="114"/>
      <c r="Z297" s="125"/>
      <c r="AA297" s="119" t="e">
        <f>IF(#REF!&gt;0,MOD(#REF!+180,360),#REF!)</f>
        <v>#REF!</v>
      </c>
      <c r="AB297" s="119" t="e">
        <f>IF(#REF!&gt;0,-1*#REF!,#REF!)</f>
        <v>#REF!</v>
      </c>
    </row>
    <row r="298" spans="1:28" x14ac:dyDescent="0.25">
      <c r="A298" s="120">
        <v>667.73</v>
      </c>
      <c r="B298" s="127">
        <v>0.04</v>
      </c>
      <c r="C298" s="65"/>
      <c r="D298" s="65" t="s">
        <v>100</v>
      </c>
      <c r="E298" s="64">
        <f>Hole_ID!$D$2</f>
        <v>3.28</v>
      </c>
      <c r="F298" s="64">
        <f>Hole_ID!$D$3</f>
        <v>-70.900000000000006</v>
      </c>
      <c r="G298" s="64">
        <v>23</v>
      </c>
      <c r="H298" s="117"/>
      <c r="I298" s="64">
        <f t="shared" si="12"/>
        <v>180</v>
      </c>
      <c r="J298" s="64">
        <f t="shared" si="11"/>
        <v>67</v>
      </c>
      <c r="K298" s="64"/>
      <c r="L298" s="117"/>
      <c r="M298" s="117"/>
      <c r="N298" s="64"/>
      <c r="O298" s="117"/>
      <c r="P298" s="64"/>
      <c r="Q298" s="114"/>
      <c r="V298" s="64" t="s">
        <v>192</v>
      </c>
      <c r="Y298" s="114"/>
      <c r="Z298" s="125" t="s">
        <v>1076</v>
      </c>
      <c r="AA298" s="119" t="e">
        <f>IF(#REF!&gt;0,MOD(#REF!+180,360),#REF!)</f>
        <v>#REF!</v>
      </c>
      <c r="AB298" s="119" t="e">
        <f>IF(#REF!&gt;0,-1*#REF!,#REF!)</f>
        <v>#REF!</v>
      </c>
    </row>
    <row r="299" spans="1:28" x14ac:dyDescent="0.25">
      <c r="A299" s="120">
        <v>669.14</v>
      </c>
      <c r="B299" s="127">
        <v>0.01</v>
      </c>
      <c r="C299" s="65"/>
      <c r="D299" s="65" t="s">
        <v>100</v>
      </c>
      <c r="E299" s="64">
        <f>Hole_ID!$D$2</f>
        <v>3.28</v>
      </c>
      <c r="F299" s="64">
        <f>Hole_ID!$D$3</f>
        <v>-70.900000000000006</v>
      </c>
      <c r="G299" s="64">
        <v>23</v>
      </c>
      <c r="H299" s="117"/>
      <c r="I299" s="64">
        <f t="shared" si="12"/>
        <v>180</v>
      </c>
      <c r="J299" s="64">
        <f t="shared" si="11"/>
        <v>67</v>
      </c>
      <c r="K299" s="64"/>
      <c r="L299" s="117"/>
      <c r="M299" s="117"/>
      <c r="N299" s="64"/>
      <c r="O299" s="117"/>
      <c r="P299" s="64"/>
      <c r="Q299" s="114"/>
      <c r="V299" s="64" t="s">
        <v>192</v>
      </c>
      <c r="Y299" s="114"/>
      <c r="Z299" s="125" t="s">
        <v>1076</v>
      </c>
      <c r="AA299" s="119" t="e">
        <f>IF(#REF!&gt;0,MOD(#REF!+180,360),#REF!)</f>
        <v>#REF!</v>
      </c>
      <c r="AB299" s="119" t="e">
        <f>IF(#REF!&gt;0,-1*#REF!,#REF!)</f>
        <v>#REF!</v>
      </c>
    </row>
    <row r="300" spans="1:28" x14ac:dyDescent="0.25">
      <c r="A300" s="120">
        <v>672.3</v>
      </c>
      <c r="B300" s="127">
        <f>679.43-A300</f>
        <v>7.1299999999999955</v>
      </c>
      <c r="C300" s="65"/>
      <c r="D300" s="65" t="s">
        <v>95</v>
      </c>
      <c r="E300" s="64">
        <f>Hole_ID!$D$2</f>
        <v>3.28</v>
      </c>
      <c r="F300" s="64">
        <f>Hole_ID!$D$3</f>
        <v>-70.900000000000006</v>
      </c>
      <c r="G300" s="64"/>
      <c r="H300" s="117"/>
      <c r="I300" s="64">
        <f t="shared" si="12"/>
        <v>180</v>
      </c>
      <c r="J300" s="64">
        <f t="shared" si="11"/>
        <v>90</v>
      </c>
      <c r="K300" s="64"/>
      <c r="L300" s="117"/>
      <c r="M300" s="117"/>
      <c r="N300" s="64"/>
      <c r="O300" s="117"/>
      <c r="P300" s="64"/>
      <c r="Q300" s="114"/>
      <c r="T300" s="64" t="s">
        <v>192</v>
      </c>
      <c r="V300" s="64" t="s">
        <v>192</v>
      </c>
      <c r="Y300" s="114" t="s">
        <v>192</v>
      </c>
      <c r="Z300" s="125" t="s">
        <v>1095</v>
      </c>
      <c r="AA300" s="119" t="e">
        <f>IF(#REF!&gt;0,MOD(#REF!+180,360),#REF!)</f>
        <v>#REF!</v>
      </c>
      <c r="AB300" s="119" t="e">
        <f>IF(#REF!&gt;0,-1*#REF!,#REF!)</f>
        <v>#REF!</v>
      </c>
    </row>
    <row r="301" spans="1:28" x14ac:dyDescent="0.25">
      <c r="A301" s="120">
        <v>678.43</v>
      </c>
      <c r="B301" s="127">
        <f>680.57-A301</f>
        <v>2.1400000000001</v>
      </c>
      <c r="C301" s="65"/>
      <c r="D301" s="65" t="s">
        <v>91</v>
      </c>
      <c r="E301" s="64">
        <f>Hole_ID!$D$2</f>
        <v>3.28</v>
      </c>
      <c r="F301" s="64">
        <f>Hole_ID!$D$3</f>
        <v>-70.900000000000006</v>
      </c>
      <c r="G301" s="64"/>
      <c r="H301" s="117"/>
      <c r="I301" s="64">
        <f t="shared" si="12"/>
        <v>180</v>
      </c>
      <c r="J301" s="64">
        <f t="shared" si="11"/>
        <v>90</v>
      </c>
      <c r="K301" s="64"/>
      <c r="L301" s="117"/>
      <c r="M301" s="117"/>
      <c r="N301" s="64"/>
      <c r="O301" s="117"/>
      <c r="P301" s="64"/>
      <c r="Q301" s="114"/>
      <c r="Y301" s="114"/>
      <c r="Z301" s="125"/>
      <c r="AA301" s="119" t="e">
        <f>IF(#REF!&gt;0,MOD(#REF!+180,360),#REF!)</f>
        <v>#REF!</v>
      </c>
      <c r="AB301" s="119" t="e">
        <f>IF(#REF!&gt;0,-1*#REF!,#REF!)</f>
        <v>#REF!</v>
      </c>
    </row>
    <row r="302" spans="1:28" x14ac:dyDescent="0.25">
      <c r="A302" s="120">
        <v>681.78</v>
      </c>
      <c r="B302" s="127"/>
      <c r="C302" s="65"/>
      <c r="D302" s="65" t="s">
        <v>83</v>
      </c>
      <c r="E302" s="64">
        <f>Hole_ID!$D$2</f>
        <v>3.28</v>
      </c>
      <c r="F302" s="64">
        <f>Hole_ID!$D$3</f>
        <v>-70.900000000000006</v>
      </c>
      <c r="G302" s="64">
        <v>79</v>
      </c>
      <c r="H302" s="117"/>
      <c r="I302" s="64">
        <f t="shared" si="12"/>
        <v>180</v>
      </c>
      <c r="J302" s="64">
        <f t="shared" si="11"/>
        <v>11</v>
      </c>
      <c r="K302" s="64"/>
      <c r="L302" s="117"/>
      <c r="M302" s="117"/>
      <c r="N302" s="64"/>
      <c r="O302" s="117"/>
      <c r="P302" s="64"/>
      <c r="Q302" s="114"/>
      <c r="Y302" s="114"/>
      <c r="Z302" s="125"/>
      <c r="AA302" s="119" t="e">
        <f>IF(#REF!&gt;0,MOD(#REF!+180,360),#REF!)</f>
        <v>#REF!</v>
      </c>
      <c r="AB302" s="119" t="e">
        <f>IF(#REF!&gt;0,-1*#REF!,#REF!)</f>
        <v>#REF!</v>
      </c>
    </row>
    <row r="303" spans="1:28" x14ac:dyDescent="0.25">
      <c r="A303" s="120">
        <v>688.42</v>
      </c>
      <c r="B303" s="127"/>
      <c r="C303" s="65"/>
      <c r="D303" s="65" t="s">
        <v>83</v>
      </c>
      <c r="E303" s="64">
        <f>Hole_ID!$D$2</f>
        <v>3.28</v>
      </c>
      <c r="F303" s="64">
        <f>Hole_ID!$D$3</f>
        <v>-70.900000000000006</v>
      </c>
      <c r="G303" s="64">
        <v>68</v>
      </c>
      <c r="H303" s="117"/>
      <c r="I303" s="64">
        <f t="shared" si="12"/>
        <v>180</v>
      </c>
      <c r="J303" s="64">
        <f t="shared" si="11"/>
        <v>22</v>
      </c>
      <c r="K303" s="64"/>
      <c r="L303" s="117"/>
      <c r="M303" s="117"/>
      <c r="N303" s="64"/>
      <c r="O303" s="117"/>
      <c r="P303" s="64"/>
      <c r="Q303" s="114"/>
      <c r="Y303" s="114"/>
      <c r="Z303" s="125"/>
      <c r="AA303" s="119" t="e">
        <f>IF(#REF!&gt;0,MOD(#REF!+180,360),#REF!)</f>
        <v>#REF!</v>
      </c>
      <c r="AB303" s="119" t="e">
        <f>IF(#REF!&gt;0,-1*#REF!,#REF!)</f>
        <v>#REF!</v>
      </c>
    </row>
    <row r="304" spans="1:28" x14ac:dyDescent="0.25">
      <c r="A304" s="120">
        <v>692.8</v>
      </c>
      <c r="B304" s="127"/>
      <c r="C304" s="65"/>
      <c r="D304" s="65" t="s">
        <v>83</v>
      </c>
      <c r="E304" s="64">
        <f>Hole_ID!$D$2</f>
        <v>3.28</v>
      </c>
      <c r="F304" s="64">
        <f>Hole_ID!$D$3</f>
        <v>-70.900000000000006</v>
      </c>
      <c r="G304" s="64">
        <v>69</v>
      </c>
      <c r="H304" s="117"/>
      <c r="I304" s="64">
        <f t="shared" si="12"/>
        <v>180</v>
      </c>
      <c r="J304" s="64">
        <f t="shared" si="11"/>
        <v>21</v>
      </c>
      <c r="K304" s="64"/>
      <c r="L304" s="117"/>
      <c r="M304" s="117"/>
      <c r="N304" s="64"/>
      <c r="O304" s="117"/>
      <c r="P304" s="64"/>
      <c r="Q304" s="114"/>
      <c r="Y304" s="114"/>
      <c r="Z304" s="125"/>
      <c r="AA304" s="119" t="e">
        <f>IF(#REF!&gt;0,MOD(#REF!+180,360),#REF!)</f>
        <v>#REF!</v>
      </c>
      <c r="AB304" s="119" t="e">
        <f>IF(#REF!&gt;0,-1*#REF!,#REF!)</f>
        <v>#REF!</v>
      </c>
    </row>
    <row r="305" spans="1:28" x14ac:dyDescent="0.25">
      <c r="A305" s="120">
        <v>698.95</v>
      </c>
      <c r="B305" s="127"/>
      <c r="C305" s="65">
        <v>2</v>
      </c>
      <c r="D305" s="65" t="s">
        <v>83</v>
      </c>
      <c r="E305" s="64">
        <f>Hole_ID!$D$2</f>
        <v>3.28</v>
      </c>
      <c r="F305" s="64">
        <f>Hole_ID!$D$3</f>
        <v>-70.900000000000006</v>
      </c>
      <c r="G305" s="64">
        <v>76</v>
      </c>
      <c r="H305" s="117">
        <v>6</v>
      </c>
      <c r="I305" s="64">
        <f t="shared" si="12"/>
        <v>186</v>
      </c>
      <c r="J305" s="64">
        <f t="shared" si="11"/>
        <v>14</v>
      </c>
      <c r="K305" s="64"/>
      <c r="L305" s="117"/>
      <c r="M305" s="117"/>
      <c r="N305" s="64"/>
      <c r="O305" s="117"/>
      <c r="P305" s="64"/>
      <c r="Q305" s="114"/>
      <c r="Y305" s="114"/>
      <c r="Z305" s="125"/>
      <c r="AA305" s="119" t="e">
        <f>IF(#REF!&gt;0,MOD(#REF!+180,360),#REF!)</f>
        <v>#REF!</v>
      </c>
      <c r="AB305" s="119" t="e">
        <f>IF(#REF!&gt;0,-1*#REF!,#REF!)</f>
        <v>#REF!</v>
      </c>
    </row>
    <row r="306" spans="1:28" x14ac:dyDescent="0.25">
      <c r="A306" s="120">
        <v>699.52</v>
      </c>
      <c r="B306" s="127">
        <v>0.06</v>
      </c>
      <c r="C306" s="65">
        <v>2</v>
      </c>
      <c r="D306" s="65" t="s">
        <v>85</v>
      </c>
      <c r="E306" s="64">
        <f>Hole_ID!$D$2</f>
        <v>3.28</v>
      </c>
      <c r="F306" s="64">
        <f>Hole_ID!$D$3</f>
        <v>-70.900000000000006</v>
      </c>
      <c r="G306" s="64">
        <v>38</v>
      </c>
      <c r="H306" s="117">
        <v>158</v>
      </c>
      <c r="I306" s="64">
        <f t="shared" si="12"/>
        <v>338</v>
      </c>
      <c r="J306" s="64">
        <f t="shared" ref="J306:J369" si="13">90-G306</f>
        <v>52</v>
      </c>
      <c r="K306" s="64"/>
      <c r="L306" s="117"/>
      <c r="M306" s="117"/>
      <c r="N306" s="64"/>
      <c r="O306" s="117"/>
      <c r="P306" s="64"/>
      <c r="Q306" s="114"/>
      <c r="Y306" s="114"/>
      <c r="Z306" s="125"/>
      <c r="AA306" s="119" t="e">
        <f>IF(#REF!&gt;0,MOD(#REF!+180,360),#REF!)</f>
        <v>#REF!</v>
      </c>
      <c r="AB306" s="119" t="e">
        <f>IF(#REF!&gt;0,-1*#REF!,#REF!)</f>
        <v>#REF!</v>
      </c>
    </row>
    <row r="307" spans="1:28" x14ac:dyDescent="0.25">
      <c r="A307" s="120">
        <v>705.32</v>
      </c>
      <c r="B307" s="127"/>
      <c r="C307" s="65">
        <v>2</v>
      </c>
      <c r="D307" s="65" t="s">
        <v>83</v>
      </c>
      <c r="E307" s="64">
        <f>Hole_ID!$D$2</f>
        <v>3.28</v>
      </c>
      <c r="F307" s="64">
        <f>Hole_ID!$D$3</f>
        <v>-70.900000000000006</v>
      </c>
      <c r="G307" s="64">
        <v>65</v>
      </c>
      <c r="H307" s="117">
        <v>356</v>
      </c>
      <c r="I307" s="64">
        <f t="shared" si="12"/>
        <v>176</v>
      </c>
      <c r="J307" s="64">
        <f t="shared" si="13"/>
        <v>25</v>
      </c>
      <c r="K307" s="64"/>
      <c r="L307" s="117"/>
      <c r="M307" s="117"/>
      <c r="N307" s="64"/>
      <c r="O307" s="117"/>
      <c r="P307" s="64"/>
      <c r="Q307" s="114"/>
      <c r="Y307" s="114"/>
      <c r="Z307" s="125"/>
      <c r="AA307" s="119" t="e">
        <f>IF(#REF!&gt;0,MOD(#REF!+180,360),#REF!)</f>
        <v>#REF!</v>
      </c>
      <c r="AB307" s="119" t="e">
        <f>IF(#REF!&gt;0,-1*#REF!,#REF!)</f>
        <v>#REF!</v>
      </c>
    </row>
    <row r="308" spans="1:28" x14ac:dyDescent="0.25">
      <c r="A308" s="120">
        <v>707.97</v>
      </c>
      <c r="B308" s="127">
        <v>0.01</v>
      </c>
      <c r="C308" s="65">
        <v>2</v>
      </c>
      <c r="D308" s="65" t="s">
        <v>85</v>
      </c>
      <c r="E308" s="64">
        <f>Hole_ID!$D$2</f>
        <v>3.28</v>
      </c>
      <c r="F308" s="64">
        <f>Hole_ID!$D$3</f>
        <v>-70.900000000000006</v>
      </c>
      <c r="G308" s="64">
        <v>34</v>
      </c>
      <c r="H308" s="117">
        <v>175</v>
      </c>
      <c r="I308" s="64">
        <f t="shared" si="12"/>
        <v>355</v>
      </c>
      <c r="J308" s="64">
        <f t="shared" si="13"/>
        <v>56</v>
      </c>
      <c r="K308" s="64"/>
      <c r="L308" s="117"/>
      <c r="M308" s="117"/>
      <c r="N308" s="64"/>
      <c r="O308" s="117"/>
      <c r="P308" s="64"/>
      <c r="Q308" s="114"/>
      <c r="Y308" s="114"/>
      <c r="Z308" s="125"/>
      <c r="AA308" s="119" t="e">
        <f>IF(#REF!&gt;0,MOD(#REF!+180,360),#REF!)</f>
        <v>#REF!</v>
      </c>
      <c r="AB308" s="119" t="e">
        <f>IF(#REF!&gt;0,-1*#REF!,#REF!)</f>
        <v>#REF!</v>
      </c>
    </row>
    <row r="309" spans="1:28" x14ac:dyDescent="0.25">
      <c r="A309" s="120">
        <v>711.82</v>
      </c>
      <c r="B309" s="127"/>
      <c r="C309" s="65">
        <v>2</v>
      </c>
      <c r="D309" s="65" t="s">
        <v>83</v>
      </c>
      <c r="E309" s="64">
        <f>Hole_ID!$D$2</f>
        <v>3.28</v>
      </c>
      <c r="F309" s="64">
        <f>Hole_ID!$D$3</f>
        <v>-70.900000000000006</v>
      </c>
      <c r="G309" s="64">
        <v>66</v>
      </c>
      <c r="H309" s="117"/>
      <c r="I309" s="64">
        <f t="shared" si="12"/>
        <v>180</v>
      </c>
      <c r="J309" s="64">
        <f t="shared" si="13"/>
        <v>24</v>
      </c>
      <c r="K309" s="64"/>
      <c r="L309" s="117"/>
      <c r="M309" s="117"/>
      <c r="N309" s="64"/>
      <c r="O309" s="117"/>
      <c r="P309" s="64"/>
      <c r="Q309" s="114"/>
      <c r="Y309" s="114"/>
      <c r="Z309" s="125"/>
      <c r="AA309" s="119" t="e">
        <f>IF(#REF!&gt;0,MOD(#REF!+180,360),#REF!)</f>
        <v>#REF!</v>
      </c>
      <c r="AB309" s="119" t="e">
        <f>IF(#REF!&gt;0,-1*#REF!,#REF!)</f>
        <v>#REF!</v>
      </c>
    </row>
    <row r="310" spans="1:28" x14ac:dyDescent="0.25">
      <c r="A310" s="120">
        <v>716.22</v>
      </c>
      <c r="B310" s="127">
        <v>2.5000000000000001E-2</v>
      </c>
      <c r="C310" s="65">
        <v>2</v>
      </c>
      <c r="D310" s="65" t="s">
        <v>85</v>
      </c>
      <c r="E310" s="64">
        <f>Hole_ID!$D$2</f>
        <v>3.28</v>
      </c>
      <c r="F310" s="64">
        <f>Hole_ID!$D$3</f>
        <v>-70.900000000000006</v>
      </c>
      <c r="G310" s="64">
        <v>27</v>
      </c>
      <c r="H310" s="117"/>
      <c r="I310" s="64">
        <f t="shared" si="12"/>
        <v>180</v>
      </c>
      <c r="J310" s="64">
        <f t="shared" si="13"/>
        <v>63</v>
      </c>
      <c r="K310" s="64"/>
      <c r="L310" s="117"/>
      <c r="M310" s="117"/>
      <c r="N310" s="64"/>
      <c r="O310" s="117"/>
      <c r="P310" s="64"/>
      <c r="Q310" s="114"/>
      <c r="T310" s="64" t="s">
        <v>192</v>
      </c>
      <c r="Y310" s="114"/>
      <c r="Z310" s="125"/>
      <c r="AA310" s="119" t="e">
        <f>IF(#REF!&gt;0,MOD(#REF!+180,360),#REF!)</f>
        <v>#REF!</v>
      </c>
      <c r="AB310" s="119" t="e">
        <f>IF(#REF!&gt;0,-1*#REF!,#REF!)</f>
        <v>#REF!</v>
      </c>
    </row>
    <row r="311" spans="1:28" x14ac:dyDescent="0.25">
      <c r="A311" s="120">
        <v>716.97</v>
      </c>
      <c r="B311" s="127"/>
      <c r="C311" s="65"/>
      <c r="D311" s="65" t="s">
        <v>83</v>
      </c>
      <c r="E311" s="64">
        <f>Hole_ID!$D$2</f>
        <v>3.28</v>
      </c>
      <c r="F311" s="64">
        <f>Hole_ID!$D$3</f>
        <v>-70.900000000000006</v>
      </c>
      <c r="G311" s="64">
        <v>58</v>
      </c>
      <c r="H311" s="117"/>
      <c r="I311" s="64">
        <f t="shared" si="12"/>
        <v>180</v>
      </c>
      <c r="J311" s="64">
        <f t="shared" si="13"/>
        <v>32</v>
      </c>
      <c r="K311" s="64"/>
      <c r="L311" s="117"/>
      <c r="M311" s="117"/>
      <c r="N311" s="64"/>
      <c r="O311" s="117"/>
      <c r="P311" s="64"/>
      <c r="Q311" s="114"/>
      <c r="Y311" s="114"/>
      <c r="Z311" s="125"/>
      <c r="AA311" s="119" t="e">
        <f>IF(#REF!&gt;0,MOD(#REF!+180,360),#REF!)</f>
        <v>#REF!</v>
      </c>
      <c r="AB311" s="119" t="e">
        <f>IF(#REF!&gt;0,-1*#REF!,#REF!)</f>
        <v>#REF!</v>
      </c>
    </row>
    <row r="312" spans="1:28" x14ac:dyDescent="0.25">
      <c r="A312" s="120">
        <v>726.79</v>
      </c>
      <c r="B312" s="127"/>
      <c r="C312" s="65">
        <v>1</v>
      </c>
      <c r="D312" s="65" t="s">
        <v>83</v>
      </c>
      <c r="E312" s="64">
        <f>Hole_ID!$D$2</f>
        <v>3.28</v>
      </c>
      <c r="F312" s="64">
        <f>Hole_ID!$D$3</f>
        <v>-70.900000000000006</v>
      </c>
      <c r="G312" s="64">
        <v>45</v>
      </c>
      <c r="H312" s="117">
        <v>2</v>
      </c>
      <c r="I312" s="64">
        <f t="shared" si="12"/>
        <v>182</v>
      </c>
      <c r="J312" s="64">
        <f t="shared" si="13"/>
        <v>45</v>
      </c>
      <c r="K312" s="64"/>
      <c r="L312" s="117"/>
      <c r="M312" s="117"/>
      <c r="N312" s="64"/>
      <c r="O312" s="117"/>
      <c r="P312" s="64"/>
      <c r="Q312" s="114"/>
      <c r="Y312" s="114"/>
      <c r="Z312" s="125"/>
      <c r="AA312" s="119" t="e">
        <f>IF(#REF!&gt;0,MOD(#REF!+180,360),#REF!)</f>
        <v>#REF!</v>
      </c>
      <c r="AB312" s="119" t="e">
        <f>IF(#REF!&gt;0,-1*#REF!,#REF!)</f>
        <v>#REF!</v>
      </c>
    </row>
    <row r="313" spans="1:28" x14ac:dyDescent="0.25">
      <c r="A313" s="120">
        <v>728.02</v>
      </c>
      <c r="B313" s="127">
        <v>0.01</v>
      </c>
      <c r="C313" s="65">
        <v>1</v>
      </c>
      <c r="D313" s="65" t="s">
        <v>85</v>
      </c>
      <c r="E313" s="64">
        <f>Hole_ID!$D$2</f>
        <v>3.28</v>
      </c>
      <c r="F313" s="64">
        <f>Hole_ID!$D$3</f>
        <v>-70.900000000000006</v>
      </c>
      <c r="G313" s="64">
        <v>28</v>
      </c>
      <c r="H313" s="117">
        <v>160</v>
      </c>
      <c r="I313" s="64">
        <f t="shared" si="12"/>
        <v>340</v>
      </c>
      <c r="J313" s="64">
        <f t="shared" si="13"/>
        <v>62</v>
      </c>
      <c r="K313" s="64"/>
      <c r="L313" s="117"/>
      <c r="M313" s="117"/>
      <c r="N313" s="64"/>
      <c r="O313" s="117"/>
      <c r="P313" s="64"/>
      <c r="Q313" s="114"/>
      <c r="Y313" s="114"/>
      <c r="Z313" s="125"/>
      <c r="AA313" s="119" t="e">
        <f>IF(#REF!&gt;0,MOD(#REF!+180,360),#REF!)</f>
        <v>#REF!</v>
      </c>
      <c r="AB313" s="119" t="e">
        <f>IF(#REF!&gt;0,-1*#REF!,#REF!)</f>
        <v>#REF!</v>
      </c>
    </row>
    <row r="314" spans="1:28" x14ac:dyDescent="0.25">
      <c r="A314" s="120">
        <v>729.24</v>
      </c>
      <c r="B314" s="127"/>
      <c r="C314" s="65">
        <v>1</v>
      </c>
      <c r="D314" s="65" t="s">
        <v>83</v>
      </c>
      <c r="E314" s="64">
        <f>Hole_ID!$D$2</f>
        <v>3.28</v>
      </c>
      <c r="F314" s="64">
        <f>Hole_ID!$D$3</f>
        <v>-70.900000000000006</v>
      </c>
      <c r="G314" s="64">
        <v>50</v>
      </c>
      <c r="H314" s="117">
        <v>6</v>
      </c>
      <c r="I314" s="64">
        <f t="shared" si="12"/>
        <v>186</v>
      </c>
      <c r="J314" s="64">
        <f t="shared" si="13"/>
        <v>40</v>
      </c>
      <c r="K314" s="64"/>
      <c r="L314" s="117"/>
      <c r="M314" s="117"/>
      <c r="N314" s="64"/>
      <c r="O314" s="117"/>
      <c r="P314" s="64"/>
      <c r="Q314" s="114"/>
      <c r="Y314" s="114"/>
      <c r="Z314" s="125"/>
      <c r="AA314" s="119" t="e">
        <f>IF(#REF!&gt;0,MOD(#REF!+180,360),#REF!)</f>
        <v>#REF!</v>
      </c>
      <c r="AB314" s="119" t="e">
        <f>IF(#REF!&gt;0,-1*#REF!,#REF!)</f>
        <v>#REF!</v>
      </c>
    </row>
    <row r="315" spans="1:28" x14ac:dyDescent="0.25">
      <c r="A315" s="120">
        <v>734.91</v>
      </c>
      <c r="B315" s="127">
        <v>0.03</v>
      </c>
      <c r="C315" s="65">
        <v>2</v>
      </c>
      <c r="D315" s="65" t="s">
        <v>85</v>
      </c>
      <c r="E315" s="64">
        <f>Hole_ID!$D$2</f>
        <v>3.28</v>
      </c>
      <c r="F315" s="64">
        <f>Hole_ID!$D$3</f>
        <v>-70.900000000000006</v>
      </c>
      <c r="G315" s="64">
        <v>40</v>
      </c>
      <c r="H315" s="117">
        <v>158</v>
      </c>
      <c r="I315" s="64">
        <f t="shared" si="12"/>
        <v>338</v>
      </c>
      <c r="J315" s="64">
        <f t="shared" si="13"/>
        <v>50</v>
      </c>
      <c r="K315" s="64"/>
      <c r="L315" s="117"/>
      <c r="M315" s="117"/>
      <c r="N315" s="64"/>
      <c r="O315" s="117"/>
      <c r="P315" s="64"/>
      <c r="Q315" s="114"/>
      <c r="Y315" s="114"/>
      <c r="Z315" s="125"/>
      <c r="AA315" s="119" t="e">
        <f>IF(#REF!&gt;0,MOD(#REF!+180,360),#REF!)</f>
        <v>#REF!</v>
      </c>
      <c r="AB315" s="119" t="e">
        <f>IF(#REF!&gt;0,-1*#REF!,#REF!)</f>
        <v>#REF!</v>
      </c>
    </row>
    <row r="316" spans="1:28" x14ac:dyDescent="0.25">
      <c r="A316" s="120">
        <v>735.51</v>
      </c>
      <c r="B316" s="127"/>
      <c r="C316" s="65">
        <v>2</v>
      </c>
      <c r="D316" s="65" t="s">
        <v>83</v>
      </c>
      <c r="E316" s="64">
        <f>Hole_ID!$D$2</f>
        <v>3.28</v>
      </c>
      <c r="F316" s="64">
        <f>Hole_ID!$D$3</f>
        <v>-70.900000000000006</v>
      </c>
      <c r="G316" s="64">
        <v>54</v>
      </c>
      <c r="H316" s="117">
        <v>314</v>
      </c>
      <c r="I316" s="64">
        <f t="shared" si="12"/>
        <v>134</v>
      </c>
      <c r="J316" s="64">
        <f t="shared" si="13"/>
        <v>36</v>
      </c>
      <c r="K316" s="64"/>
      <c r="L316" s="117"/>
      <c r="M316" s="117"/>
      <c r="N316" s="64"/>
      <c r="O316" s="117"/>
      <c r="P316" s="64"/>
      <c r="Q316" s="114"/>
      <c r="Y316" s="114"/>
      <c r="Z316" s="125"/>
      <c r="AA316" s="119" t="e">
        <f>IF(#REF!&gt;0,MOD(#REF!+180,360),#REF!)</f>
        <v>#REF!</v>
      </c>
      <c r="AB316" s="119" t="e">
        <f>IF(#REF!&gt;0,-1*#REF!,#REF!)</f>
        <v>#REF!</v>
      </c>
    </row>
    <row r="317" spans="1:28" x14ac:dyDescent="0.25">
      <c r="A317" s="120">
        <v>737.78</v>
      </c>
      <c r="B317" s="127"/>
      <c r="C317" s="65">
        <v>1</v>
      </c>
      <c r="D317" s="65" t="s">
        <v>83</v>
      </c>
      <c r="E317" s="64">
        <f>Hole_ID!$D$2</f>
        <v>3.28</v>
      </c>
      <c r="F317" s="64">
        <f>Hole_ID!$D$3</f>
        <v>-70.900000000000006</v>
      </c>
      <c r="G317" s="64">
        <v>57</v>
      </c>
      <c r="H317" s="117">
        <v>9</v>
      </c>
      <c r="I317" s="64">
        <f t="shared" si="12"/>
        <v>189</v>
      </c>
      <c r="J317" s="64">
        <f t="shared" si="13"/>
        <v>33</v>
      </c>
      <c r="K317" s="64"/>
      <c r="L317" s="117"/>
      <c r="M317" s="117"/>
      <c r="N317" s="64"/>
      <c r="O317" s="117"/>
      <c r="P317" s="64"/>
      <c r="Q317" s="114"/>
      <c r="Y317" s="114"/>
      <c r="Z317" s="125"/>
      <c r="AA317" s="119" t="e">
        <f>IF(#REF!&gt;0,MOD(#REF!+180,360),#REF!)</f>
        <v>#REF!</v>
      </c>
      <c r="AB317" s="119" t="e">
        <f>IF(#REF!&gt;0,-1*#REF!,#REF!)</f>
        <v>#REF!</v>
      </c>
    </row>
    <row r="318" spans="1:28" x14ac:dyDescent="0.25">
      <c r="A318" s="120">
        <v>738.5</v>
      </c>
      <c r="B318" s="127">
        <v>0.01</v>
      </c>
      <c r="C318" s="65">
        <v>1</v>
      </c>
      <c r="D318" s="65" t="s">
        <v>100</v>
      </c>
      <c r="E318" s="64">
        <f>Hole_ID!$D$2</f>
        <v>3.28</v>
      </c>
      <c r="F318" s="64">
        <f>Hole_ID!$D$3</f>
        <v>-70.900000000000006</v>
      </c>
      <c r="G318" s="64">
        <v>15</v>
      </c>
      <c r="H318" s="117">
        <v>125</v>
      </c>
      <c r="I318" s="64">
        <f t="shared" si="12"/>
        <v>305</v>
      </c>
      <c r="J318" s="64">
        <f t="shared" si="13"/>
        <v>75</v>
      </c>
      <c r="K318" s="64"/>
      <c r="L318" s="117"/>
      <c r="M318" s="117"/>
      <c r="N318" s="64"/>
      <c r="O318" s="117"/>
      <c r="P318" s="64"/>
      <c r="Q318" s="114"/>
      <c r="Y318" s="114"/>
      <c r="Z318" s="125" t="s">
        <v>1096</v>
      </c>
      <c r="AA318" s="119" t="e">
        <f>IF(#REF!&gt;0,MOD(#REF!+180,360),#REF!)</f>
        <v>#REF!</v>
      </c>
      <c r="AB318" s="119" t="e">
        <f>IF(#REF!&gt;0,-1*#REF!,#REF!)</f>
        <v>#REF!</v>
      </c>
    </row>
    <row r="319" spans="1:28" x14ac:dyDescent="0.25">
      <c r="A319" s="120">
        <v>743.88</v>
      </c>
      <c r="B319" s="127"/>
      <c r="C319" s="65"/>
      <c r="D319" s="65" t="s">
        <v>83</v>
      </c>
      <c r="E319" s="64">
        <f>Hole_ID!$D$2</f>
        <v>3.28</v>
      </c>
      <c r="F319" s="64">
        <f>Hole_ID!$D$3</f>
        <v>-70.900000000000006</v>
      </c>
      <c r="G319" s="64">
        <v>60</v>
      </c>
      <c r="H319" s="117"/>
      <c r="I319" s="64">
        <f t="shared" si="12"/>
        <v>180</v>
      </c>
      <c r="J319" s="64">
        <f t="shared" si="13"/>
        <v>30</v>
      </c>
      <c r="K319" s="64"/>
      <c r="L319" s="117"/>
      <c r="M319" s="117"/>
      <c r="N319" s="64"/>
      <c r="O319" s="117"/>
      <c r="P319" s="64"/>
      <c r="Q319" s="114"/>
      <c r="Y319" s="114"/>
      <c r="Z319" s="125"/>
      <c r="AA319" s="119" t="e">
        <f>IF(#REF!&gt;0,MOD(#REF!+180,360),#REF!)</f>
        <v>#REF!</v>
      </c>
      <c r="AB319" s="119" t="e">
        <f>IF(#REF!&gt;0,-1*#REF!,#REF!)</f>
        <v>#REF!</v>
      </c>
    </row>
    <row r="320" spans="1:28" x14ac:dyDescent="0.25">
      <c r="A320" s="120">
        <v>751.85</v>
      </c>
      <c r="B320" s="127">
        <v>0.03</v>
      </c>
      <c r="C320" s="65">
        <v>1</v>
      </c>
      <c r="D320" s="65" t="s">
        <v>85</v>
      </c>
      <c r="E320" s="64">
        <f>Hole_ID!$D$2</f>
        <v>3.28</v>
      </c>
      <c r="F320" s="64">
        <f>Hole_ID!$D$3</f>
        <v>-70.900000000000006</v>
      </c>
      <c r="G320" s="64">
        <v>44</v>
      </c>
      <c r="H320" s="117">
        <v>9</v>
      </c>
      <c r="I320" s="64">
        <f t="shared" si="12"/>
        <v>189</v>
      </c>
      <c r="J320" s="64">
        <f t="shared" si="13"/>
        <v>46</v>
      </c>
      <c r="K320" s="64"/>
      <c r="L320" s="117"/>
      <c r="M320" s="117"/>
      <c r="N320" s="64"/>
      <c r="O320" s="117"/>
      <c r="P320" s="64"/>
      <c r="Q320" s="114"/>
      <c r="Y320" s="114"/>
      <c r="Z320" s="125"/>
      <c r="AA320" s="119" t="e">
        <f>IF(#REF!&gt;0,MOD(#REF!+180,360),#REF!)</f>
        <v>#REF!</v>
      </c>
      <c r="AB320" s="119" t="e">
        <f>IF(#REF!&gt;0,-1*#REF!,#REF!)</f>
        <v>#REF!</v>
      </c>
    </row>
    <row r="321" spans="1:28" x14ac:dyDescent="0.25">
      <c r="A321" s="120">
        <v>751.8</v>
      </c>
      <c r="B321" s="127"/>
      <c r="C321" s="65">
        <v>1</v>
      </c>
      <c r="D321" s="65" t="s">
        <v>83</v>
      </c>
      <c r="E321" s="64">
        <f>Hole_ID!$D$2</f>
        <v>3.28</v>
      </c>
      <c r="F321" s="64">
        <f>Hole_ID!$D$3</f>
        <v>-70.900000000000006</v>
      </c>
      <c r="G321" s="64">
        <v>60</v>
      </c>
      <c r="H321" s="117">
        <v>325</v>
      </c>
      <c r="I321" s="64">
        <f t="shared" si="12"/>
        <v>145</v>
      </c>
      <c r="J321" s="64">
        <f t="shared" si="13"/>
        <v>30</v>
      </c>
      <c r="K321" s="64"/>
      <c r="L321" s="117"/>
      <c r="M321" s="117"/>
      <c r="N321" s="64"/>
      <c r="O321" s="117"/>
      <c r="P321" s="64"/>
      <c r="Q321" s="114"/>
      <c r="Y321" s="114"/>
      <c r="Z321" s="125"/>
      <c r="AA321" s="119" t="e">
        <f>IF(#REF!&gt;0,MOD(#REF!+180,360),#REF!)</f>
        <v>#REF!</v>
      </c>
      <c r="AB321" s="119" t="e">
        <f>IF(#REF!&gt;0,-1*#REF!,#REF!)</f>
        <v>#REF!</v>
      </c>
    </row>
    <row r="322" spans="1:28" x14ac:dyDescent="0.25">
      <c r="A322" s="120">
        <v>755.43</v>
      </c>
      <c r="B322" s="127"/>
      <c r="C322" s="65">
        <v>1</v>
      </c>
      <c r="D322" s="65" t="s">
        <v>83</v>
      </c>
      <c r="E322" s="64">
        <f>Hole_ID!$D$2</f>
        <v>3.28</v>
      </c>
      <c r="F322" s="64">
        <f>Hole_ID!$D$3</f>
        <v>-70.900000000000006</v>
      </c>
      <c r="G322" s="64">
        <v>61</v>
      </c>
      <c r="H322" s="117">
        <v>331</v>
      </c>
      <c r="I322" s="64">
        <f t="shared" si="12"/>
        <v>151</v>
      </c>
      <c r="J322" s="64">
        <f t="shared" si="13"/>
        <v>29</v>
      </c>
      <c r="K322" s="64"/>
      <c r="L322" s="117"/>
      <c r="M322" s="117"/>
      <c r="N322" s="64"/>
      <c r="O322" s="117"/>
      <c r="P322" s="64"/>
      <c r="Q322" s="114"/>
      <c r="Y322" s="114"/>
      <c r="Z322" s="125"/>
      <c r="AA322" s="119" t="e">
        <f>IF(#REF!&gt;0,MOD(#REF!+180,360),#REF!)</f>
        <v>#REF!</v>
      </c>
      <c r="AB322" s="119" t="e">
        <f>IF(#REF!&gt;0,-1*#REF!,#REF!)</f>
        <v>#REF!</v>
      </c>
    </row>
    <row r="323" spans="1:28" x14ac:dyDescent="0.25">
      <c r="A323" s="120">
        <v>757.68</v>
      </c>
      <c r="B323" s="127">
        <v>0.06</v>
      </c>
      <c r="C323" s="65">
        <v>2</v>
      </c>
      <c r="D323" s="65" t="s">
        <v>85</v>
      </c>
      <c r="E323" s="64">
        <f>Hole_ID!$D$2</f>
        <v>3.28</v>
      </c>
      <c r="F323" s="64">
        <f>Hole_ID!$D$3</f>
        <v>-70.900000000000006</v>
      </c>
      <c r="G323" s="64">
        <v>33</v>
      </c>
      <c r="H323" s="117">
        <v>60</v>
      </c>
      <c r="I323" s="64">
        <f t="shared" si="12"/>
        <v>240</v>
      </c>
      <c r="J323" s="64">
        <f t="shared" si="13"/>
        <v>57</v>
      </c>
      <c r="K323" s="64"/>
      <c r="L323" s="117"/>
      <c r="M323" s="117"/>
      <c r="N323" s="64"/>
      <c r="O323" s="117"/>
      <c r="P323" s="64"/>
      <c r="Q323" s="114"/>
      <c r="Y323" s="114"/>
      <c r="Z323" s="125"/>
      <c r="AA323" s="119" t="e">
        <f>IF(#REF!&gt;0,MOD(#REF!+180,360),#REF!)</f>
        <v>#REF!</v>
      </c>
      <c r="AB323" s="119" t="e">
        <f>IF(#REF!&gt;0,-1*#REF!,#REF!)</f>
        <v>#REF!</v>
      </c>
    </row>
    <row r="324" spans="1:28" x14ac:dyDescent="0.25">
      <c r="A324" s="120">
        <v>760.99</v>
      </c>
      <c r="B324" s="127"/>
      <c r="C324" s="65">
        <v>2</v>
      </c>
      <c r="D324" s="65" t="s">
        <v>83</v>
      </c>
      <c r="E324" s="64">
        <f>Hole_ID!$D$2</f>
        <v>3.28</v>
      </c>
      <c r="F324" s="64">
        <f>Hole_ID!$D$3</f>
        <v>-70.900000000000006</v>
      </c>
      <c r="G324" s="64">
        <v>70</v>
      </c>
      <c r="H324" s="117">
        <v>23</v>
      </c>
      <c r="I324" s="64">
        <f t="shared" si="12"/>
        <v>203</v>
      </c>
      <c r="J324" s="64">
        <f t="shared" si="13"/>
        <v>20</v>
      </c>
      <c r="K324" s="64"/>
      <c r="L324" s="117"/>
      <c r="M324" s="117"/>
      <c r="N324" s="64"/>
      <c r="O324" s="117"/>
      <c r="P324" s="64"/>
      <c r="Q324" s="114"/>
      <c r="Y324" s="114"/>
      <c r="Z324" s="125"/>
      <c r="AA324" s="119" t="e">
        <f>IF(#REF!&gt;0,MOD(#REF!+180,360),#REF!)</f>
        <v>#REF!</v>
      </c>
      <c r="AB324" s="119" t="e">
        <f>IF(#REF!&gt;0,-1*#REF!,#REF!)</f>
        <v>#REF!</v>
      </c>
    </row>
    <row r="325" spans="1:28" x14ac:dyDescent="0.25">
      <c r="A325" s="120">
        <v>763.93</v>
      </c>
      <c r="B325" s="127"/>
      <c r="C325" s="65">
        <v>2</v>
      </c>
      <c r="D325" s="65" t="s">
        <v>83</v>
      </c>
      <c r="E325" s="64">
        <f>Hole_ID!$D$2</f>
        <v>3.28</v>
      </c>
      <c r="F325" s="64">
        <f>Hole_ID!$D$3</f>
        <v>-70.900000000000006</v>
      </c>
      <c r="G325" s="64">
        <v>63</v>
      </c>
      <c r="H325" s="117">
        <v>310</v>
      </c>
      <c r="I325" s="64">
        <f t="shared" ref="I325:I388" si="14">MOD(H325+180,360)</f>
        <v>130</v>
      </c>
      <c r="J325" s="64">
        <f t="shared" si="13"/>
        <v>27</v>
      </c>
      <c r="K325" s="64"/>
      <c r="L325" s="117"/>
      <c r="M325" s="117"/>
      <c r="N325" s="64"/>
      <c r="O325" s="117"/>
      <c r="P325" s="64"/>
      <c r="Q325" s="114"/>
      <c r="Y325" s="114"/>
      <c r="Z325" s="125"/>
      <c r="AA325" s="119" t="e">
        <f>IF(#REF!&gt;0,MOD(#REF!+180,360),#REF!)</f>
        <v>#REF!</v>
      </c>
      <c r="AB325" s="119" t="e">
        <f>IF(#REF!&gt;0,-1*#REF!,#REF!)</f>
        <v>#REF!</v>
      </c>
    </row>
    <row r="326" spans="1:28" x14ac:dyDescent="0.25">
      <c r="A326" s="120">
        <v>755.87</v>
      </c>
      <c r="B326" s="127">
        <v>0.01</v>
      </c>
      <c r="C326" s="65">
        <v>2</v>
      </c>
      <c r="D326" s="65" t="s">
        <v>85</v>
      </c>
      <c r="E326" s="64">
        <f>Hole_ID!$D$2</f>
        <v>3.28</v>
      </c>
      <c r="F326" s="64">
        <f>Hole_ID!$D$3</f>
        <v>-70.900000000000006</v>
      </c>
      <c r="G326" s="64">
        <v>26</v>
      </c>
      <c r="H326" s="117">
        <v>154</v>
      </c>
      <c r="I326" s="64">
        <f t="shared" si="14"/>
        <v>334</v>
      </c>
      <c r="J326" s="64">
        <f t="shared" si="13"/>
        <v>64</v>
      </c>
      <c r="K326" s="64"/>
      <c r="L326" s="117"/>
      <c r="M326" s="117"/>
      <c r="N326" s="64"/>
      <c r="O326" s="117"/>
      <c r="P326" s="64"/>
      <c r="Q326" s="114"/>
      <c r="Y326" s="114"/>
      <c r="Z326" s="125"/>
      <c r="AA326" s="119" t="e">
        <f>IF(#REF!&gt;0,MOD(#REF!+180,360),#REF!)</f>
        <v>#REF!</v>
      </c>
      <c r="AB326" s="119" t="e">
        <f>IF(#REF!&gt;0,-1*#REF!,#REF!)</f>
        <v>#REF!</v>
      </c>
    </row>
    <row r="327" spans="1:28" x14ac:dyDescent="0.25">
      <c r="A327" s="120">
        <v>766.35</v>
      </c>
      <c r="B327" s="127"/>
      <c r="C327" s="65">
        <v>2</v>
      </c>
      <c r="D327" s="65" t="s">
        <v>83</v>
      </c>
      <c r="E327" s="64">
        <f>Hole_ID!$D$2</f>
        <v>3.28</v>
      </c>
      <c r="F327" s="64">
        <f>Hole_ID!$D$3</f>
        <v>-70.900000000000006</v>
      </c>
      <c r="G327" s="64">
        <v>53</v>
      </c>
      <c r="H327" s="117">
        <v>301</v>
      </c>
      <c r="I327" s="64">
        <f t="shared" si="14"/>
        <v>121</v>
      </c>
      <c r="J327" s="64">
        <f t="shared" si="13"/>
        <v>37</v>
      </c>
      <c r="K327" s="64"/>
      <c r="L327" s="117"/>
      <c r="M327" s="117"/>
      <c r="N327" s="64"/>
      <c r="O327" s="117"/>
      <c r="P327" s="64"/>
      <c r="Q327" s="114"/>
      <c r="Y327" s="114"/>
      <c r="Z327" s="125"/>
      <c r="AA327" s="119" t="e">
        <f>IF(#REF!&gt;0,MOD(#REF!+180,360),#REF!)</f>
        <v>#REF!</v>
      </c>
      <c r="AB327" s="119" t="e">
        <f>IF(#REF!&gt;0,-1*#REF!,#REF!)</f>
        <v>#REF!</v>
      </c>
    </row>
    <row r="328" spans="1:28" x14ac:dyDescent="0.25">
      <c r="A328" s="120">
        <v>772.54</v>
      </c>
      <c r="B328" s="127"/>
      <c r="C328" s="65">
        <v>2</v>
      </c>
      <c r="D328" s="65" t="s">
        <v>83</v>
      </c>
      <c r="E328" s="64">
        <f>Hole_ID!$D$2</f>
        <v>3.28</v>
      </c>
      <c r="F328" s="64">
        <f>Hole_ID!$D$3</f>
        <v>-70.900000000000006</v>
      </c>
      <c r="G328" s="64">
        <v>75</v>
      </c>
      <c r="H328" s="117">
        <v>336</v>
      </c>
      <c r="I328" s="64">
        <f t="shared" si="14"/>
        <v>156</v>
      </c>
      <c r="J328" s="64">
        <f t="shared" si="13"/>
        <v>15</v>
      </c>
      <c r="K328" s="64"/>
      <c r="L328" s="117"/>
      <c r="M328" s="117"/>
      <c r="N328" s="64"/>
      <c r="O328" s="117"/>
      <c r="P328" s="64"/>
      <c r="Q328" s="114"/>
      <c r="Y328" s="114"/>
      <c r="Z328" s="125"/>
      <c r="AA328" s="119" t="e">
        <f>IF(#REF!&gt;0,MOD(#REF!+180,360),#REF!)</f>
        <v>#REF!</v>
      </c>
      <c r="AB328" s="119" t="e">
        <f>IF(#REF!&gt;0,-1*#REF!,#REF!)</f>
        <v>#REF!</v>
      </c>
    </row>
    <row r="329" spans="1:28" x14ac:dyDescent="0.25">
      <c r="A329" s="120">
        <v>769.07</v>
      </c>
      <c r="B329" s="127">
        <v>3.0000000000000001E-3</v>
      </c>
      <c r="C329" s="65">
        <v>2</v>
      </c>
      <c r="D329" s="65" t="s">
        <v>85</v>
      </c>
      <c r="E329" s="64">
        <f>Hole_ID!$D$2</f>
        <v>3.28</v>
      </c>
      <c r="F329" s="64">
        <f>Hole_ID!$D$3</f>
        <v>-70.900000000000006</v>
      </c>
      <c r="G329" s="64">
        <v>24</v>
      </c>
      <c r="H329" s="117">
        <v>13</v>
      </c>
      <c r="I329" s="64">
        <f t="shared" si="14"/>
        <v>193</v>
      </c>
      <c r="J329" s="64">
        <f t="shared" si="13"/>
        <v>66</v>
      </c>
      <c r="K329" s="64"/>
      <c r="L329" s="117"/>
      <c r="M329" s="117"/>
      <c r="N329" s="64"/>
      <c r="O329" s="117"/>
      <c r="P329" s="64"/>
      <c r="Q329" s="114"/>
      <c r="Y329" s="114"/>
      <c r="Z329" s="125"/>
      <c r="AA329" s="119" t="e">
        <f>IF(#REF!&gt;0,MOD(#REF!+180,360),#REF!)</f>
        <v>#REF!</v>
      </c>
      <c r="AB329" s="119" t="e">
        <f>IF(#REF!&gt;0,-1*#REF!,#REF!)</f>
        <v>#REF!</v>
      </c>
    </row>
    <row r="330" spans="1:28" x14ac:dyDescent="0.25">
      <c r="A330" s="120">
        <v>769.17</v>
      </c>
      <c r="B330" s="127">
        <v>0.01</v>
      </c>
      <c r="C330" s="65">
        <v>2</v>
      </c>
      <c r="D330" s="65" t="s">
        <v>85</v>
      </c>
      <c r="E330" s="64">
        <f>Hole_ID!$D$2</f>
        <v>3.28</v>
      </c>
      <c r="F330" s="64">
        <f>Hole_ID!$D$3</f>
        <v>-70.900000000000006</v>
      </c>
      <c r="G330" s="64">
        <v>52</v>
      </c>
      <c r="H330" s="117">
        <v>205</v>
      </c>
      <c r="I330" s="64">
        <f t="shared" si="14"/>
        <v>25</v>
      </c>
      <c r="J330" s="64">
        <f t="shared" si="13"/>
        <v>38</v>
      </c>
      <c r="K330" s="64"/>
      <c r="L330" s="117"/>
      <c r="M330" s="117"/>
      <c r="N330" s="64"/>
      <c r="O330" s="117"/>
      <c r="P330" s="64"/>
      <c r="Q330" s="114"/>
      <c r="Y330" s="114"/>
      <c r="Z330" s="125" t="s">
        <v>1097</v>
      </c>
      <c r="AA330" s="119" t="e">
        <f>IF(#REF!&gt;0,MOD(#REF!+180,360),#REF!)</f>
        <v>#REF!</v>
      </c>
      <c r="AB330" s="119" t="e">
        <f>IF(#REF!&gt;0,-1*#REF!,#REF!)</f>
        <v>#REF!</v>
      </c>
    </row>
    <row r="331" spans="1:28" x14ac:dyDescent="0.25">
      <c r="A331" s="120">
        <v>769.34</v>
      </c>
      <c r="B331" s="127"/>
      <c r="C331" s="65">
        <v>2</v>
      </c>
      <c r="D331" s="65" t="s">
        <v>83</v>
      </c>
      <c r="E331" s="64">
        <f>Hole_ID!$D$2</f>
        <v>3.28</v>
      </c>
      <c r="F331" s="64">
        <f>Hole_ID!$D$3</f>
        <v>-70.900000000000006</v>
      </c>
      <c r="G331" s="64">
        <v>58</v>
      </c>
      <c r="H331" s="117">
        <v>32</v>
      </c>
      <c r="I331" s="64">
        <f t="shared" si="14"/>
        <v>212</v>
      </c>
      <c r="J331" s="64">
        <f t="shared" si="13"/>
        <v>32</v>
      </c>
      <c r="K331" s="64"/>
      <c r="L331" s="117"/>
      <c r="M331" s="117"/>
      <c r="N331" s="64"/>
      <c r="O331" s="117"/>
      <c r="P331" s="64"/>
      <c r="Q331" s="114"/>
      <c r="Y331" s="114"/>
      <c r="Z331" s="125"/>
      <c r="AA331" s="119" t="e">
        <f>IF(#REF!&gt;0,MOD(#REF!+180,360),#REF!)</f>
        <v>#REF!</v>
      </c>
      <c r="AB331" s="119" t="e">
        <f>IF(#REF!&gt;0,-1*#REF!,#REF!)</f>
        <v>#REF!</v>
      </c>
    </row>
    <row r="332" spans="1:28" x14ac:dyDescent="0.25">
      <c r="A332" s="120">
        <v>790.85</v>
      </c>
      <c r="B332" s="127"/>
      <c r="C332" s="65">
        <v>2</v>
      </c>
      <c r="D332" s="65" t="s">
        <v>83</v>
      </c>
      <c r="E332" s="64">
        <f>Hole_ID!$D$2</f>
        <v>3.28</v>
      </c>
      <c r="F332" s="64">
        <f>Hole_ID!$D$3</f>
        <v>-70.900000000000006</v>
      </c>
      <c r="G332" s="64">
        <v>62</v>
      </c>
      <c r="H332" s="117">
        <v>357</v>
      </c>
      <c r="I332" s="64">
        <f t="shared" si="14"/>
        <v>177</v>
      </c>
      <c r="J332" s="64">
        <f t="shared" si="13"/>
        <v>28</v>
      </c>
      <c r="K332" s="64"/>
      <c r="L332" s="117"/>
      <c r="M332" s="117"/>
      <c r="N332" s="64"/>
      <c r="O332" s="117"/>
      <c r="P332" s="64"/>
      <c r="Q332" s="114"/>
      <c r="Y332" s="114"/>
      <c r="Z332" s="125"/>
      <c r="AA332" s="119" t="e">
        <f>IF(#REF!&gt;0,MOD(#REF!+180,360),#REF!)</f>
        <v>#REF!</v>
      </c>
      <c r="AB332" s="119" t="e">
        <f>IF(#REF!&gt;0,-1*#REF!,#REF!)</f>
        <v>#REF!</v>
      </c>
    </row>
    <row r="333" spans="1:28" x14ac:dyDescent="0.25">
      <c r="A333" s="120">
        <v>793.09</v>
      </c>
      <c r="B333" s="127"/>
      <c r="C333" s="65">
        <v>2</v>
      </c>
      <c r="D333" s="65" t="s">
        <v>83</v>
      </c>
      <c r="E333" s="64">
        <f>Hole_ID!$D$2</f>
        <v>3.28</v>
      </c>
      <c r="F333" s="64">
        <f>Hole_ID!$D$3</f>
        <v>-70.900000000000006</v>
      </c>
      <c r="G333" s="64">
        <v>65</v>
      </c>
      <c r="H333" s="117">
        <v>283</v>
      </c>
      <c r="I333" s="64">
        <f t="shared" si="14"/>
        <v>103</v>
      </c>
      <c r="J333" s="64">
        <f t="shared" si="13"/>
        <v>25</v>
      </c>
      <c r="K333" s="64"/>
      <c r="L333" s="117"/>
      <c r="M333" s="117"/>
      <c r="N333" s="64"/>
      <c r="O333" s="117"/>
      <c r="P333" s="64"/>
      <c r="Q333" s="114"/>
      <c r="Y333" s="114"/>
      <c r="Z333" s="125"/>
      <c r="AA333" s="119" t="e">
        <f>IF(#REF!&gt;0,MOD(#REF!+180,360),#REF!)</f>
        <v>#REF!</v>
      </c>
      <c r="AB333" s="119" t="e">
        <f>IF(#REF!&gt;0,-1*#REF!,#REF!)</f>
        <v>#REF!</v>
      </c>
    </row>
    <row r="334" spans="1:28" x14ac:dyDescent="0.25">
      <c r="A334" s="120">
        <v>801.43</v>
      </c>
      <c r="B334" s="127"/>
      <c r="C334" s="65">
        <v>2</v>
      </c>
      <c r="D334" s="65" t="s">
        <v>83</v>
      </c>
      <c r="E334" s="64">
        <f>Hole_ID!$D$2</f>
        <v>3.28</v>
      </c>
      <c r="F334" s="64">
        <f>Hole_ID!$D$3</f>
        <v>-70.900000000000006</v>
      </c>
      <c r="G334" s="64">
        <v>60</v>
      </c>
      <c r="H334" s="117">
        <v>19</v>
      </c>
      <c r="I334" s="64">
        <f t="shared" si="14"/>
        <v>199</v>
      </c>
      <c r="J334" s="64">
        <f t="shared" si="13"/>
        <v>30</v>
      </c>
      <c r="K334" s="64"/>
      <c r="L334" s="117"/>
      <c r="M334" s="117"/>
      <c r="N334" s="64"/>
      <c r="O334" s="117"/>
      <c r="P334" s="64"/>
      <c r="Q334" s="114"/>
      <c r="Y334" s="114"/>
      <c r="Z334" s="125"/>
      <c r="AA334" s="119" t="e">
        <f>IF(#REF!&gt;0,MOD(#REF!+180,360),#REF!)</f>
        <v>#REF!</v>
      </c>
      <c r="AB334" s="119" t="e">
        <f>IF(#REF!&gt;0,-1*#REF!,#REF!)</f>
        <v>#REF!</v>
      </c>
    </row>
    <row r="335" spans="1:28" x14ac:dyDescent="0.25">
      <c r="A335" s="120">
        <v>804.64</v>
      </c>
      <c r="B335" s="127"/>
      <c r="C335" s="65">
        <v>2</v>
      </c>
      <c r="D335" s="65" t="s">
        <v>83</v>
      </c>
      <c r="E335" s="64">
        <f>Hole_ID!$D$2</f>
        <v>3.28</v>
      </c>
      <c r="F335" s="64">
        <f>Hole_ID!$D$3</f>
        <v>-70.900000000000006</v>
      </c>
      <c r="G335" s="64">
        <v>53</v>
      </c>
      <c r="H335" s="117">
        <v>349</v>
      </c>
      <c r="I335" s="64">
        <f t="shared" si="14"/>
        <v>169</v>
      </c>
      <c r="J335" s="64">
        <f t="shared" si="13"/>
        <v>37</v>
      </c>
      <c r="K335" s="64"/>
      <c r="L335" s="117"/>
      <c r="M335" s="117"/>
      <c r="N335" s="64"/>
      <c r="O335" s="117"/>
      <c r="P335" s="64"/>
      <c r="Q335" s="114"/>
      <c r="Y335" s="114"/>
      <c r="Z335" s="125"/>
      <c r="AA335" s="119" t="e">
        <f>IF(#REF!&gt;0,MOD(#REF!+180,360),#REF!)</f>
        <v>#REF!</v>
      </c>
      <c r="AB335" s="119" t="e">
        <f>IF(#REF!&gt;0,-1*#REF!,#REF!)</f>
        <v>#REF!</v>
      </c>
    </row>
    <row r="336" spans="1:28" x14ac:dyDescent="0.25">
      <c r="A336" s="120">
        <v>816.86</v>
      </c>
      <c r="B336" s="127"/>
      <c r="C336" s="65">
        <v>2</v>
      </c>
      <c r="D336" s="65" t="s">
        <v>83</v>
      </c>
      <c r="E336" s="64">
        <f>Hole_ID!$D$2</f>
        <v>3.28</v>
      </c>
      <c r="F336" s="64">
        <f>Hole_ID!$D$3</f>
        <v>-70.900000000000006</v>
      </c>
      <c r="G336" s="64">
        <v>64</v>
      </c>
      <c r="H336" s="117">
        <v>266</v>
      </c>
      <c r="I336" s="64">
        <f t="shared" si="14"/>
        <v>86</v>
      </c>
      <c r="J336" s="64">
        <f t="shared" si="13"/>
        <v>26</v>
      </c>
      <c r="K336" s="64"/>
      <c r="L336" s="117"/>
      <c r="M336" s="117"/>
      <c r="N336" s="64"/>
      <c r="O336" s="117"/>
      <c r="P336" s="64"/>
      <c r="Q336" s="114"/>
      <c r="Y336" s="114"/>
      <c r="Z336" s="125"/>
      <c r="AA336" s="119" t="e">
        <f>IF(#REF!&gt;0,MOD(#REF!+180,360),#REF!)</f>
        <v>#REF!</v>
      </c>
      <c r="AB336" s="119" t="e">
        <f>IF(#REF!&gt;0,-1*#REF!,#REF!)</f>
        <v>#REF!</v>
      </c>
    </row>
    <row r="337" spans="1:28" x14ac:dyDescent="0.25">
      <c r="A337" s="120">
        <v>835.09</v>
      </c>
      <c r="B337" s="127"/>
      <c r="C337" s="65">
        <v>2</v>
      </c>
      <c r="D337" s="65" t="s">
        <v>83</v>
      </c>
      <c r="E337" s="64">
        <f>Hole_ID!$D$2</f>
        <v>3.28</v>
      </c>
      <c r="F337" s="64">
        <f>Hole_ID!$D$3</f>
        <v>-70.900000000000006</v>
      </c>
      <c r="G337" s="64">
        <v>82</v>
      </c>
      <c r="H337" s="117">
        <v>322</v>
      </c>
      <c r="I337" s="64">
        <f t="shared" si="14"/>
        <v>142</v>
      </c>
      <c r="J337" s="64">
        <f t="shared" si="13"/>
        <v>8</v>
      </c>
      <c r="K337" s="64"/>
      <c r="L337" s="117"/>
      <c r="M337" s="117"/>
      <c r="N337" s="64"/>
      <c r="O337" s="117"/>
      <c r="P337" s="64"/>
      <c r="Q337" s="114"/>
      <c r="Y337" s="114"/>
      <c r="Z337" s="125"/>
      <c r="AA337" s="119" t="e">
        <f>IF(#REF!&gt;0,MOD(#REF!+180,360),#REF!)</f>
        <v>#REF!</v>
      </c>
      <c r="AB337" s="119" t="e">
        <f>IF(#REF!&gt;0,-1*#REF!,#REF!)</f>
        <v>#REF!</v>
      </c>
    </row>
    <row r="338" spans="1:28" x14ac:dyDescent="0.25">
      <c r="A338" s="120">
        <v>832</v>
      </c>
      <c r="B338" s="127"/>
      <c r="C338" s="65">
        <v>2</v>
      </c>
      <c r="D338" s="65" t="s">
        <v>83</v>
      </c>
      <c r="E338" s="64">
        <f>Hole_ID!$D$2</f>
        <v>3.28</v>
      </c>
      <c r="F338" s="64">
        <f>Hole_ID!$D$3</f>
        <v>-70.900000000000006</v>
      </c>
      <c r="G338" s="64">
        <v>70</v>
      </c>
      <c r="H338" s="117">
        <v>314</v>
      </c>
      <c r="I338" s="64">
        <f t="shared" si="14"/>
        <v>134</v>
      </c>
      <c r="J338" s="64">
        <f t="shared" si="13"/>
        <v>20</v>
      </c>
      <c r="K338" s="64"/>
      <c r="L338" s="117"/>
      <c r="M338" s="117"/>
      <c r="N338" s="64"/>
      <c r="O338" s="117"/>
      <c r="P338" s="64"/>
      <c r="Q338" s="114"/>
      <c r="Y338" s="114"/>
      <c r="Z338" s="125"/>
      <c r="AA338" s="119" t="e">
        <f>IF(#REF!&gt;0,MOD(#REF!+180,360),#REF!)</f>
        <v>#REF!</v>
      </c>
      <c r="AB338" s="119" t="e">
        <f>IF(#REF!&gt;0,-1*#REF!,#REF!)</f>
        <v>#REF!</v>
      </c>
    </row>
    <row r="339" spans="1:28" x14ac:dyDescent="0.25">
      <c r="A339" s="120">
        <v>835</v>
      </c>
      <c r="B339" s="127">
        <v>0.01</v>
      </c>
      <c r="C339" s="65">
        <v>2</v>
      </c>
      <c r="D339" s="65" t="s">
        <v>85</v>
      </c>
      <c r="E339" s="64">
        <f>Hole_ID!$D$2</f>
        <v>3.28</v>
      </c>
      <c r="F339" s="64">
        <f>Hole_ID!$D$3</f>
        <v>-70.900000000000006</v>
      </c>
      <c r="G339" s="64">
        <v>34</v>
      </c>
      <c r="H339" s="117">
        <v>173</v>
      </c>
      <c r="I339" s="64">
        <f t="shared" si="14"/>
        <v>353</v>
      </c>
      <c r="J339" s="64">
        <f t="shared" si="13"/>
        <v>56</v>
      </c>
      <c r="K339" s="64"/>
      <c r="L339" s="117"/>
      <c r="M339" s="117"/>
      <c r="N339" s="64"/>
      <c r="O339" s="117"/>
      <c r="P339" s="64"/>
      <c r="Q339" s="114"/>
      <c r="Y339" s="114"/>
      <c r="Z339" s="125"/>
      <c r="AA339" s="119" t="e">
        <f>IF(#REF!&gt;0,MOD(#REF!+180,360),#REF!)</f>
        <v>#REF!</v>
      </c>
      <c r="AB339" s="119" t="e">
        <f>IF(#REF!&gt;0,-1*#REF!,#REF!)</f>
        <v>#REF!</v>
      </c>
    </row>
    <row r="340" spans="1:28" x14ac:dyDescent="0.25">
      <c r="A340" s="120">
        <v>844</v>
      </c>
      <c r="B340" s="127">
        <v>2E-3</v>
      </c>
      <c r="C340" s="65">
        <v>2</v>
      </c>
      <c r="D340" s="65" t="s">
        <v>85</v>
      </c>
      <c r="E340" s="64">
        <f>Hole_ID!$D$2</f>
        <v>3.28</v>
      </c>
      <c r="F340" s="64">
        <f>Hole_ID!$D$3</f>
        <v>-70.900000000000006</v>
      </c>
      <c r="G340" s="64">
        <v>39</v>
      </c>
      <c r="H340" s="117">
        <v>139</v>
      </c>
      <c r="I340" s="64">
        <f t="shared" si="14"/>
        <v>319</v>
      </c>
      <c r="J340" s="64">
        <f t="shared" si="13"/>
        <v>51</v>
      </c>
      <c r="K340" s="64"/>
      <c r="L340" s="117"/>
      <c r="M340" s="117"/>
      <c r="N340" s="64"/>
      <c r="O340" s="117"/>
      <c r="P340" s="64"/>
      <c r="Q340" s="114"/>
      <c r="Y340" s="114"/>
      <c r="Z340" s="125"/>
      <c r="AA340" s="119" t="e">
        <f>IF(#REF!&gt;0,MOD(#REF!+180,360),#REF!)</f>
        <v>#REF!</v>
      </c>
      <c r="AB340" s="119" t="e">
        <f>IF(#REF!&gt;0,-1*#REF!,#REF!)</f>
        <v>#REF!</v>
      </c>
    </row>
    <row r="341" spans="1:28" x14ac:dyDescent="0.25">
      <c r="A341" s="120">
        <v>843.94</v>
      </c>
      <c r="B341" s="127"/>
      <c r="C341" s="65">
        <v>2</v>
      </c>
      <c r="D341" s="65" t="s">
        <v>83</v>
      </c>
      <c r="E341" s="64">
        <f>Hole_ID!$D$2</f>
        <v>3.28</v>
      </c>
      <c r="F341" s="64">
        <f>Hole_ID!$D$3</f>
        <v>-70.900000000000006</v>
      </c>
      <c r="G341" s="64">
        <v>54</v>
      </c>
      <c r="H341" s="117">
        <v>337</v>
      </c>
      <c r="I341" s="64">
        <f t="shared" si="14"/>
        <v>157</v>
      </c>
      <c r="J341" s="64">
        <f t="shared" si="13"/>
        <v>36</v>
      </c>
      <c r="K341" s="64"/>
      <c r="L341" s="117"/>
      <c r="M341" s="117"/>
      <c r="N341" s="64"/>
      <c r="O341" s="117"/>
      <c r="P341" s="64"/>
      <c r="Q341" s="114"/>
      <c r="Y341" s="114"/>
      <c r="Z341" s="125"/>
      <c r="AA341" s="119" t="e">
        <f>IF(#REF!&gt;0,MOD(#REF!+180,360),#REF!)</f>
        <v>#REF!</v>
      </c>
      <c r="AB341" s="119" t="e">
        <f>IF(#REF!&gt;0,-1*#REF!,#REF!)</f>
        <v>#REF!</v>
      </c>
    </row>
    <row r="342" spans="1:28" x14ac:dyDescent="0.25">
      <c r="A342" s="120">
        <v>847.22</v>
      </c>
      <c r="B342" s="127"/>
      <c r="C342" s="65">
        <v>2</v>
      </c>
      <c r="D342" s="65" t="s">
        <v>83</v>
      </c>
      <c r="E342" s="64">
        <f>Hole_ID!$D$2</f>
        <v>3.28</v>
      </c>
      <c r="F342" s="64">
        <f>Hole_ID!$D$3</f>
        <v>-70.900000000000006</v>
      </c>
      <c r="G342" s="64">
        <v>51</v>
      </c>
      <c r="H342" s="117">
        <v>298</v>
      </c>
      <c r="I342" s="64">
        <f t="shared" si="14"/>
        <v>118</v>
      </c>
      <c r="J342" s="64">
        <f t="shared" si="13"/>
        <v>39</v>
      </c>
      <c r="K342" s="64"/>
      <c r="L342" s="117"/>
      <c r="M342" s="117"/>
      <c r="N342" s="64"/>
      <c r="O342" s="117"/>
      <c r="P342" s="64"/>
      <c r="Q342" s="114"/>
      <c r="Y342" s="114"/>
      <c r="Z342" s="125"/>
      <c r="AA342" s="119" t="e">
        <f>IF(#REF!&gt;0,MOD(#REF!+180,360),#REF!)</f>
        <v>#REF!</v>
      </c>
      <c r="AB342" s="119" t="e">
        <f>IF(#REF!&gt;0,-1*#REF!,#REF!)</f>
        <v>#REF!</v>
      </c>
    </row>
    <row r="343" spans="1:28" x14ac:dyDescent="0.25">
      <c r="A343" s="120"/>
      <c r="B343" s="127"/>
      <c r="C343" s="65"/>
      <c r="D343" s="65"/>
      <c r="E343" s="64">
        <f>Hole_ID!$D$2</f>
        <v>3.28</v>
      </c>
      <c r="F343" s="64">
        <f>Hole_ID!$D$3</f>
        <v>-70.900000000000006</v>
      </c>
      <c r="G343" s="64"/>
      <c r="H343" s="117"/>
      <c r="I343" s="64">
        <f t="shared" si="14"/>
        <v>180</v>
      </c>
      <c r="J343" s="64">
        <f t="shared" si="13"/>
        <v>90</v>
      </c>
      <c r="K343" s="64"/>
      <c r="L343" s="117"/>
      <c r="M343" s="117"/>
      <c r="N343" s="64"/>
      <c r="O343" s="117"/>
      <c r="P343" s="64"/>
      <c r="Q343" s="114"/>
      <c r="Y343" s="114"/>
      <c r="Z343" s="125"/>
      <c r="AA343" s="119" t="e">
        <f>IF(#REF!&gt;0,MOD(#REF!+180,360),#REF!)</f>
        <v>#REF!</v>
      </c>
      <c r="AB343" s="119" t="e">
        <f>IF(#REF!&gt;0,-1*#REF!,#REF!)</f>
        <v>#REF!</v>
      </c>
    </row>
    <row r="344" spans="1:28" x14ac:dyDescent="0.25">
      <c r="A344" s="120"/>
      <c r="B344" s="127"/>
      <c r="C344" s="65"/>
      <c r="D344" s="65"/>
      <c r="E344" s="64">
        <f>Hole_ID!$D$2</f>
        <v>3.28</v>
      </c>
      <c r="F344" s="64">
        <f>Hole_ID!$D$3</f>
        <v>-70.900000000000006</v>
      </c>
      <c r="G344" s="64"/>
      <c r="H344" s="117"/>
      <c r="I344" s="64">
        <f t="shared" si="14"/>
        <v>180</v>
      </c>
      <c r="J344" s="64">
        <f t="shared" si="13"/>
        <v>90</v>
      </c>
      <c r="K344" s="64"/>
      <c r="L344" s="117"/>
      <c r="M344" s="117"/>
      <c r="N344" s="64"/>
      <c r="O344" s="117"/>
      <c r="P344" s="64"/>
      <c r="Q344" s="114"/>
      <c r="Y344" s="114"/>
      <c r="Z344" s="125"/>
      <c r="AA344" s="119" t="e">
        <f>IF(#REF!&gt;0,MOD(#REF!+180,360),#REF!)</f>
        <v>#REF!</v>
      </c>
      <c r="AB344" s="119" t="e">
        <f>IF(#REF!&gt;0,-1*#REF!,#REF!)</f>
        <v>#REF!</v>
      </c>
    </row>
    <row r="345" spans="1:28" x14ac:dyDescent="0.25">
      <c r="A345" s="120"/>
      <c r="B345" s="127"/>
      <c r="C345" s="65"/>
      <c r="D345" s="65"/>
      <c r="E345" s="64">
        <f>Hole_ID!$D$2</f>
        <v>3.28</v>
      </c>
      <c r="F345" s="64">
        <f>Hole_ID!$D$3</f>
        <v>-70.900000000000006</v>
      </c>
      <c r="G345" s="64"/>
      <c r="H345" s="117"/>
      <c r="I345" s="64">
        <f t="shared" si="14"/>
        <v>180</v>
      </c>
      <c r="J345" s="64">
        <f t="shared" si="13"/>
        <v>90</v>
      </c>
      <c r="K345" s="64"/>
      <c r="L345" s="117"/>
      <c r="M345" s="117"/>
      <c r="N345" s="64"/>
      <c r="O345" s="117"/>
      <c r="P345" s="64"/>
      <c r="Q345" s="114"/>
      <c r="Y345" s="114"/>
      <c r="Z345" s="125"/>
      <c r="AA345" s="119" t="e">
        <f>IF(#REF!&gt;0,MOD(#REF!+180,360),#REF!)</f>
        <v>#REF!</v>
      </c>
      <c r="AB345" s="119" t="e">
        <f>IF(#REF!&gt;0,-1*#REF!,#REF!)</f>
        <v>#REF!</v>
      </c>
    </row>
    <row r="346" spans="1:28" x14ac:dyDescent="0.25">
      <c r="A346" s="120"/>
      <c r="B346" s="127"/>
      <c r="C346" s="65"/>
      <c r="D346" s="65"/>
      <c r="E346" s="64">
        <f>Hole_ID!$D$2</f>
        <v>3.28</v>
      </c>
      <c r="F346" s="64">
        <f>Hole_ID!$D$3</f>
        <v>-70.900000000000006</v>
      </c>
      <c r="G346" s="64"/>
      <c r="H346" s="117"/>
      <c r="I346" s="64">
        <f t="shared" si="14"/>
        <v>180</v>
      </c>
      <c r="J346" s="64">
        <f t="shared" si="13"/>
        <v>90</v>
      </c>
      <c r="K346" s="64"/>
      <c r="L346" s="117"/>
      <c r="M346" s="117"/>
      <c r="N346" s="64"/>
      <c r="O346" s="117"/>
      <c r="P346" s="64"/>
      <c r="Q346" s="114"/>
      <c r="Y346" s="114"/>
      <c r="Z346" s="125"/>
      <c r="AA346" s="119" t="e">
        <f>IF(#REF!&gt;0,MOD(#REF!+180,360),#REF!)</f>
        <v>#REF!</v>
      </c>
      <c r="AB346" s="119" t="e">
        <f>IF(#REF!&gt;0,-1*#REF!,#REF!)</f>
        <v>#REF!</v>
      </c>
    </row>
    <row r="347" spans="1:28" x14ac:dyDescent="0.25">
      <c r="A347" s="120"/>
      <c r="B347" s="127"/>
      <c r="C347" s="65"/>
      <c r="D347" s="65"/>
      <c r="E347" s="64">
        <f>Hole_ID!$D$2</f>
        <v>3.28</v>
      </c>
      <c r="F347" s="64">
        <f>Hole_ID!$D$3</f>
        <v>-70.900000000000006</v>
      </c>
      <c r="G347" s="64"/>
      <c r="H347" s="117"/>
      <c r="I347" s="64">
        <f t="shared" si="14"/>
        <v>180</v>
      </c>
      <c r="J347" s="64">
        <f t="shared" si="13"/>
        <v>90</v>
      </c>
      <c r="K347" s="64"/>
      <c r="L347" s="117"/>
      <c r="M347" s="117"/>
      <c r="N347" s="64"/>
      <c r="O347" s="117"/>
      <c r="P347" s="64"/>
      <c r="Q347" s="114"/>
      <c r="Y347" s="114"/>
      <c r="Z347" s="125"/>
      <c r="AA347" s="119" t="e">
        <f>IF(#REF!&gt;0,MOD(#REF!+180,360),#REF!)</f>
        <v>#REF!</v>
      </c>
      <c r="AB347" s="119" t="e">
        <f>IF(#REF!&gt;0,-1*#REF!,#REF!)</f>
        <v>#REF!</v>
      </c>
    </row>
    <row r="348" spans="1:28" x14ac:dyDescent="0.25">
      <c r="A348" s="120"/>
      <c r="B348" s="127"/>
      <c r="C348" s="65"/>
      <c r="D348" s="65"/>
      <c r="E348" s="64">
        <f>Hole_ID!$D$2</f>
        <v>3.28</v>
      </c>
      <c r="F348" s="64">
        <f>Hole_ID!$D$3</f>
        <v>-70.900000000000006</v>
      </c>
      <c r="G348" s="64"/>
      <c r="H348" s="117"/>
      <c r="I348" s="64">
        <f t="shared" si="14"/>
        <v>180</v>
      </c>
      <c r="J348" s="64">
        <f t="shared" si="13"/>
        <v>90</v>
      </c>
      <c r="K348" s="64"/>
      <c r="L348" s="117"/>
      <c r="M348" s="117"/>
      <c r="N348" s="64"/>
      <c r="O348" s="117"/>
      <c r="P348" s="64"/>
      <c r="Q348" s="114"/>
      <c r="Y348" s="114"/>
      <c r="Z348" s="125"/>
      <c r="AA348" s="119" t="e">
        <f>IF(#REF!&gt;0,MOD(#REF!+180,360),#REF!)</f>
        <v>#REF!</v>
      </c>
      <c r="AB348" s="119" t="e">
        <f>IF(#REF!&gt;0,-1*#REF!,#REF!)</f>
        <v>#REF!</v>
      </c>
    </row>
    <row r="349" spans="1:28" x14ac:dyDescent="0.25">
      <c r="A349" s="120"/>
      <c r="B349" s="127"/>
      <c r="C349" s="65"/>
      <c r="D349" s="65"/>
      <c r="E349" s="64">
        <f>Hole_ID!$D$2</f>
        <v>3.28</v>
      </c>
      <c r="F349" s="64">
        <f>Hole_ID!$D$3</f>
        <v>-70.900000000000006</v>
      </c>
      <c r="G349" s="64"/>
      <c r="H349" s="117"/>
      <c r="I349" s="64">
        <f t="shared" si="14"/>
        <v>180</v>
      </c>
      <c r="J349" s="64">
        <f t="shared" si="13"/>
        <v>90</v>
      </c>
      <c r="K349" s="64"/>
      <c r="L349" s="117"/>
      <c r="M349" s="117"/>
      <c r="N349" s="64"/>
      <c r="O349" s="117"/>
      <c r="P349" s="64"/>
      <c r="Q349" s="114"/>
      <c r="Y349" s="114"/>
      <c r="Z349" s="125"/>
      <c r="AA349" s="119" t="e">
        <f>IF(#REF!&gt;0,MOD(#REF!+180,360),#REF!)</f>
        <v>#REF!</v>
      </c>
      <c r="AB349" s="119" t="e">
        <f>IF(#REF!&gt;0,-1*#REF!,#REF!)</f>
        <v>#REF!</v>
      </c>
    </row>
    <row r="350" spans="1:28" x14ac:dyDescent="0.25">
      <c r="A350" s="120"/>
      <c r="B350" s="127"/>
      <c r="C350" s="65"/>
      <c r="D350" s="65"/>
      <c r="E350" s="64">
        <f>Hole_ID!$D$2</f>
        <v>3.28</v>
      </c>
      <c r="F350" s="64">
        <f>Hole_ID!$D$3</f>
        <v>-70.900000000000006</v>
      </c>
      <c r="G350" s="64"/>
      <c r="H350" s="117"/>
      <c r="I350" s="64">
        <f t="shared" si="14"/>
        <v>180</v>
      </c>
      <c r="J350" s="64">
        <f t="shared" si="13"/>
        <v>90</v>
      </c>
      <c r="K350" s="64"/>
      <c r="L350" s="117"/>
      <c r="M350" s="117"/>
      <c r="N350" s="64"/>
      <c r="O350" s="117"/>
      <c r="P350" s="64"/>
      <c r="Q350" s="114"/>
      <c r="Y350" s="114"/>
      <c r="Z350" s="125"/>
      <c r="AA350" s="119" t="e">
        <f>IF(#REF!&gt;0,MOD(#REF!+180,360),#REF!)</f>
        <v>#REF!</v>
      </c>
      <c r="AB350" s="119" t="e">
        <f>IF(#REF!&gt;0,-1*#REF!,#REF!)</f>
        <v>#REF!</v>
      </c>
    </row>
    <row r="351" spans="1:28" x14ac:dyDescent="0.25">
      <c r="A351" s="120"/>
      <c r="B351" s="127"/>
      <c r="C351" s="65"/>
      <c r="D351" s="65"/>
      <c r="E351" s="64">
        <f>Hole_ID!$D$2</f>
        <v>3.28</v>
      </c>
      <c r="F351" s="64">
        <f>Hole_ID!$D$3</f>
        <v>-70.900000000000006</v>
      </c>
      <c r="G351" s="64"/>
      <c r="H351" s="117"/>
      <c r="I351" s="64">
        <f t="shared" si="14"/>
        <v>180</v>
      </c>
      <c r="J351" s="64">
        <f t="shared" si="13"/>
        <v>90</v>
      </c>
      <c r="K351" s="64"/>
      <c r="L351" s="117"/>
      <c r="M351" s="117"/>
      <c r="N351" s="64"/>
      <c r="O351" s="117"/>
      <c r="P351" s="64"/>
      <c r="Q351" s="114"/>
      <c r="Y351" s="114"/>
      <c r="Z351" s="125"/>
      <c r="AA351" s="119" t="e">
        <f>IF(#REF!&gt;0,MOD(#REF!+180,360),#REF!)</f>
        <v>#REF!</v>
      </c>
      <c r="AB351" s="119" t="e">
        <f>IF(#REF!&gt;0,-1*#REF!,#REF!)</f>
        <v>#REF!</v>
      </c>
    </row>
    <row r="352" spans="1:28" x14ac:dyDescent="0.25">
      <c r="A352" s="120"/>
      <c r="B352" s="127"/>
      <c r="C352" s="65"/>
      <c r="D352" s="65"/>
      <c r="E352" s="64">
        <f>Hole_ID!$D$2</f>
        <v>3.28</v>
      </c>
      <c r="F352" s="64">
        <f>Hole_ID!$D$3</f>
        <v>-70.900000000000006</v>
      </c>
      <c r="G352" s="64"/>
      <c r="H352" s="117"/>
      <c r="I352" s="64">
        <f t="shared" si="14"/>
        <v>180</v>
      </c>
      <c r="J352" s="64">
        <f t="shared" si="13"/>
        <v>90</v>
      </c>
      <c r="K352" s="64"/>
      <c r="L352" s="117"/>
      <c r="M352" s="117"/>
      <c r="N352" s="64"/>
      <c r="O352" s="117"/>
      <c r="P352" s="64"/>
      <c r="Q352" s="114"/>
      <c r="Y352" s="114"/>
      <c r="Z352" s="125"/>
      <c r="AA352" s="119" t="e">
        <f>IF(#REF!&gt;0,MOD(#REF!+180,360),#REF!)</f>
        <v>#REF!</v>
      </c>
      <c r="AB352" s="119" t="e">
        <f>IF(#REF!&gt;0,-1*#REF!,#REF!)</f>
        <v>#REF!</v>
      </c>
    </row>
    <row r="353" spans="1:28" x14ac:dyDescent="0.25">
      <c r="A353" s="120"/>
      <c r="B353" s="127"/>
      <c r="C353" s="65"/>
      <c r="D353" s="65"/>
      <c r="E353" s="64">
        <f>Hole_ID!$D$2</f>
        <v>3.28</v>
      </c>
      <c r="F353" s="64">
        <f>Hole_ID!$D$3</f>
        <v>-70.900000000000006</v>
      </c>
      <c r="G353" s="64"/>
      <c r="H353" s="117"/>
      <c r="I353" s="64">
        <f t="shared" si="14"/>
        <v>180</v>
      </c>
      <c r="J353" s="64">
        <f t="shared" si="13"/>
        <v>90</v>
      </c>
      <c r="K353" s="64"/>
      <c r="L353" s="117"/>
      <c r="M353" s="117"/>
      <c r="N353" s="64"/>
      <c r="O353" s="117"/>
      <c r="P353" s="64"/>
      <c r="Q353" s="114"/>
      <c r="Y353" s="114"/>
      <c r="Z353" s="125"/>
      <c r="AA353" s="119" t="e">
        <f>IF(#REF!&gt;0,MOD(#REF!+180,360),#REF!)</f>
        <v>#REF!</v>
      </c>
      <c r="AB353" s="119" t="e">
        <f>IF(#REF!&gt;0,-1*#REF!,#REF!)</f>
        <v>#REF!</v>
      </c>
    </row>
    <row r="354" spans="1:28" x14ac:dyDescent="0.25">
      <c r="A354" s="120"/>
      <c r="B354" s="127"/>
      <c r="C354" s="65"/>
      <c r="D354" s="65"/>
      <c r="E354" s="64">
        <f>Hole_ID!$D$2</f>
        <v>3.28</v>
      </c>
      <c r="F354" s="64">
        <f>Hole_ID!$D$3</f>
        <v>-70.900000000000006</v>
      </c>
      <c r="G354" s="64"/>
      <c r="H354" s="117"/>
      <c r="I354" s="64">
        <f t="shared" si="14"/>
        <v>180</v>
      </c>
      <c r="J354" s="64">
        <f t="shared" si="13"/>
        <v>90</v>
      </c>
      <c r="K354" s="64"/>
      <c r="L354" s="117"/>
      <c r="M354" s="117"/>
      <c r="N354" s="64"/>
      <c r="O354" s="117"/>
      <c r="P354" s="64"/>
      <c r="Q354" s="114"/>
      <c r="Y354" s="114"/>
      <c r="Z354" s="125"/>
      <c r="AA354" s="119" t="e">
        <f>IF(#REF!&gt;0,MOD(#REF!+180,360),#REF!)</f>
        <v>#REF!</v>
      </c>
      <c r="AB354" s="119" t="e">
        <f>IF(#REF!&gt;0,-1*#REF!,#REF!)</f>
        <v>#REF!</v>
      </c>
    </row>
    <row r="355" spans="1:28" x14ac:dyDescent="0.25">
      <c r="A355" s="120"/>
      <c r="B355" s="127"/>
      <c r="C355" s="65"/>
      <c r="D355" s="65"/>
      <c r="E355" s="64">
        <f>Hole_ID!$D$2</f>
        <v>3.28</v>
      </c>
      <c r="F355" s="64">
        <f>Hole_ID!$D$3</f>
        <v>-70.900000000000006</v>
      </c>
      <c r="G355" s="64"/>
      <c r="H355" s="117"/>
      <c r="I355" s="64">
        <f t="shared" si="14"/>
        <v>180</v>
      </c>
      <c r="J355" s="64">
        <f t="shared" si="13"/>
        <v>90</v>
      </c>
      <c r="K355" s="64"/>
      <c r="L355" s="117"/>
      <c r="M355" s="117"/>
      <c r="N355" s="64"/>
      <c r="O355" s="117"/>
      <c r="P355" s="64"/>
      <c r="Q355" s="114"/>
      <c r="Y355" s="114"/>
      <c r="Z355" s="125"/>
      <c r="AA355" s="119" t="e">
        <f>IF(#REF!&gt;0,MOD(#REF!+180,360),#REF!)</f>
        <v>#REF!</v>
      </c>
      <c r="AB355" s="119" t="e">
        <f>IF(#REF!&gt;0,-1*#REF!,#REF!)</f>
        <v>#REF!</v>
      </c>
    </row>
    <row r="356" spans="1:28" x14ac:dyDescent="0.25">
      <c r="A356" s="120"/>
      <c r="B356" s="127"/>
      <c r="C356" s="65"/>
      <c r="D356" s="65"/>
      <c r="E356" s="64">
        <f>Hole_ID!$D$2</f>
        <v>3.28</v>
      </c>
      <c r="F356" s="64">
        <f>Hole_ID!$D$3</f>
        <v>-70.900000000000006</v>
      </c>
      <c r="G356" s="64"/>
      <c r="H356" s="117"/>
      <c r="I356" s="64">
        <f t="shared" si="14"/>
        <v>180</v>
      </c>
      <c r="J356" s="64">
        <f t="shared" si="13"/>
        <v>90</v>
      </c>
      <c r="K356" s="64"/>
      <c r="L356" s="117"/>
      <c r="M356" s="117"/>
      <c r="N356" s="64"/>
      <c r="O356" s="117"/>
      <c r="P356" s="64"/>
      <c r="Q356" s="114"/>
      <c r="Y356" s="114"/>
      <c r="Z356" s="125"/>
      <c r="AA356" s="119" t="e">
        <f>IF(#REF!&gt;0,MOD(#REF!+180,360),#REF!)</f>
        <v>#REF!</v>
      </c>
      <c r="AB356" s="119" t="e">
        <f>IF(#REF!&gt;0,-1*#REF!,#REF!)</f>
        <v>#REF!</v>
      </c>
    </row>
    <row r="357" spans="1:28" x14ac:dyDescent="0.25">
      <c r="A357" s="120"/>
      <c r="B357" s="127"/>
      <c r="C357" s="65"/>
      <c r="D357" s="65"/>
      <c r="E357" s="64">
        <f>Hole_ID!$D$2</f>
        <v>3.28</v>
      </c>
      <c r="F357" s="64">
        <f>Hole_ID!$D$3</f>
        <v>-70.900000000000006</v>
      </c>
      <c r="G357" s="64"/>
      <c r="H357" s="117"/>
      <c r="I357" s="64">
        <f t="shared" si="14"/>
        <v>180</v>
      </c>
      <c r="J357" s="64">
        <f t="shared" si="13"/>
        <v>90</v>
      </c>
      <c r="K357" s="64"/>
      <c r="L357" s="117"/>
      <c r="M357" s="117"/>
      <c r="N357" s="64"/>
      <c r="O357" s="117"/>
      <c r="P357" s="64"/>
      <c r="Q357" s="114"/>
      <c r="Y357" s="114"/>
      <c r="Z357" s="125"/>
      <c r="AA357" s="119" t="e">
        <f>IF(#REF!&gt;0,MOD(#REF!+180,360),#REF!)</f>
        <v>#REF!</v>
      </c>
      <c r="AB357" s="119" t="e">
        <f>IF(#REF!&gt;0,-1*#REF!,#REF!)</f>
        <v>#REF!</v>
      </c>
    </row>
    <row r="358" spans="1:28" x14ac:dyDescent="0.25">
      <c r="A358" s="120"/>
      <c r="B358" s="127"/>
      <c r="C358" s="65"/>
      <c r="D358" s="65"/>
      <c r="E358" s="64">
        <f>Hole_ID!$D$2</f>
        <v>3.28</v>
      </c>
      <c r="F358" s="64">
        <f>Hole_ID!$D$3</f>
        <v>-70.900000000000006</v>
      </c>
      <c r="G358" s="64"/>
      <c r="H358" s="117"/>
      <c r="I358" s="64">
        <f t="shared" si="14"/>
        <v>180</v>
      </c>
      <c r="J358" s="64">
        <f t="shared" si="13"/>
        <v>90</v>
      </c>
      <c r="K358" s="64"/>
      <c r="L358" s="117"/>
      <c r="M358" s="117"/>
      <c r="N358" s="64"/>
      <c r="O358" s="117"/>
      <c r="P358" s="64"/>
      <c r="Q358" s="114"/>
      <c r="Y358" s="114"/>
      <c r="Z358" s="125"/>
      <c r="AA358" s="119" t="e">
        <f>IF(#REF!&gt;0,MOD(#REF!+180,360),#REF!)</f>
        <v>#REF!</v>
      </c>
      <c r="AB358" s="119" t="e">
        <f>IF(#REF!&gt;0,-1*#REF!,#REF!)</f>
        <v>#REF!</v>
      </c>
    </row>
    <row r="359" spans="1:28" x14ac:dyDescent="0.25">
      <c r="A359" s="120"/>
      <c r="B359" s="127"/>
      <c r="C359" s="65"/>
      <c r="D359" s="65"/>
      <c r="E359" s="64">
        <f>Hole_ID!$D$2</f>
        <v>3.28</v>
      </c>
      <c r="F359" s="64">
        <f>Hole_ID!$D$3</f>
        <v>-70.900000000000006</v>
      </c>
      <c r="G359" s="64"/>
      <c r="H359" s="117"/>
      <c r="I359" s="64">
        <f t="shared" si="14"/>
        <v>180</v>
      </c>
      <c r="J359" s="64">
        <f t="shared" si="13"/>
        <v>90</v>
      </c>
      <c r="K359" s="64"/>
      <c r="L359" s="117"/>
      <c r="M359" s="117"/>
      <c r="N359" s="64"/>
      <c r="O359" s="117"/>
      <c r="P359" s="64"/>
      <c r="Q359" s="114"/>
      <c r="Y359" s="114"/>
      <c r="Z359" s="125"/>
      <c r="AA359" s="119" t="e">
        <f>IF(#REF!&gt;0,MOD(#REF!+180,360),#REF!)</f>
        <v>#REF!</v>
      </c>
      <c r="AB359" s="119" t="e">
        <f>IF(#REF!&gt;0,-1*#REF!,#REF!)</f>
        <v>#REF!</v>
      </c>
    </row>
    <row r="360" spans="1:28" x14ac:dyDescent="0.25">
      <c r="A360" s="120"/>
      <c r="B360" s="127"/>
      <c r="C360" s="65"/>
      <c r="D360" s="65"/>
      <c r="E360" s="64">
        <f>Hole_ID!$D$2</f>
        <v>3.28</v>
      </c>
      <c r="F360" s="64">
        <f>Hole_ID!$D$3</f>
        <v>-70.900000000000006</v>
      </c>
      <c r="G360" s="64"/>
      <c r="H360" s="117"/>
      <c r="I360" s="64">
        <f t="shared" si="14"/>
        <v>180</v>
      </c>
      <c r="J360" s="64">
        <f t="shared" si="13"/>
        <v>90</v>
      </c>
      <c r="K360" s="64"/>
      <c r="L360" s="117"/>
      <c r="M360" s="117"/>
      <c r="N360" s="64"/>
      <c r="O360" s="117"/>
      <c r="P360" s="64"/>
      <c r="Q360" s="114"/>
      <c r="Y360" s="114"/>
      <c r="Z360" s="125"/>
      <c r="AA360" s="119" t="e">
        <f>IF(#REF!&gt;0,MOD(#REF!+180,360),#REF!)</f>
        <v>#REF!</v>
      </c>
      <c r="AB360" s="119" t="e">
        <f>IF(#REF!&gt;0,-1*#REF!,#REF!)</f>
        <v>#REF!</v>
      </c>
    </row>
    <row r="361" spans="1:28" x14ac:dyDescent="0.25">
      <c r="A361" s="120"/>
      <c r="B361" s="127"/>
      <c r="C361" s="65"/>
      <c r="D361" s="65"/>
      <c r="E361" s="64">
        <f>Hole_ID!$D$2</f>
        <v>3.28</v>
      </c>
      <c r="F361" s="64">
        <f>Hole_ID!$D$3</f>
        <v>-70.900000000000006</v>
      </c>
      <c r="G361" s="64"/>
      <c r="H361" s="117"/>
      <c r="I361" s="64">
        <f t="shared" si="14"/>
        <v>180</v>
      </c>
      <c r="J361" s="64">
        <f t="shared" si="13"/>
        <v>90</v>
      </c>
      <c r="K361" s="64"/>
      <c r="L361" s="117"/>
      <c r="M361" s="117"/>
      <c r="N361" s="64"/>
      <c r="O361" s="117"/>
      <c r="P361" s="64"/>
      <c r="Q361" s="114"/>
      <c r="Y361" s="114"/>
      <c r="Z361" s="125"/>
      <c r="AA361" s="119" t="e">
        <f>IF(#REF!&gt;0,MOD(#REF!+180,360),#REF!)</f>
        <v>#REF!</v>
      </c>
      <c r="AB361" s="119" t="e">
        <f>IF(#REF!&gt;0,-1*#REF!,#REF!)</f>
        <v>#REF!</v>
      </c>
    </row>
    <row r="362" spans="1:28" x14ac:dyDescent="0.25">
      <c r="A362" s="120"/>
      <c r="B362" s="127"/>
      <c r="C362" s="65"/>
      <c r="D362" s="65"/>
      <c r="E362" s="64">
        <f>Hole_ID!$D$2</f>
        <v>3.28</v>
      </c>
      <c r="F362" s="64">
        <f>Hole_ID!$D$3</f>
        <v>-70.900000000000006</v>
      </c>
      <c r="G362" s="64"/>
      <c r="H362" s="117"/>
      <c r="I362" s="64">
        <f t="shared" si="14"/>
        <v>180</v>
      </c>
      <c r="J362" s="64">
        <f t="shared" si="13"/>
        <v>90</v>
      </c>
      <c r="K362" s="64"/>
      <c r="L362" s="117"/>
      <c r="M362" s="117"/>
      <c r="N362" s="64"/>
      <c r="O362" s="117"/>
      <c r="P362" s="64"/>
      <c r="Q362" s="114"/>
      <c r="Y362" s="114"/>
      <c r="Z362" s="125"/>
      <c r="AA362" s="119" t="e">
        <f>IF(#REF!&gt;0,MOD(#REF!+180,360),#REF!)</f>
        <v>#REF!</v>
      </c>
      <c r="AB362" s="119" t="e">
        <f>IF(#REF!&gt;0,-1*#REF!,#REF!)</f>
        <v>#REF!</v>
      </c>
    </row>
    <row r="363" spans="1:28" x14ac:dyDescent="0.25">
      <c r="A363" s="120"/>
      <c r="B363" s="127"/>
      <c r="C363" s="65"/>
      <c r="D363" s="65"/>
      <c r="E363" s="64">
        <f>Hole_ID!$D$2</f>
        <v>3.28</v>
      </c>
      <c r="F363" s="64">
        <f>Hole_ID!$D$3</f>
        <v>-70.900000000000006</v>
      </c>
      <c r="G363" s="64"/>
      <c r="H363" s="117"/>
      <c r="I363" s="64">
        <f t="shared" si="14"/>
        <v>180</v>
      </c>
      <c r="J363" s="64">
        <f t="shared" si="13"/>
        <v>90</v>
      </c>
      <c r="K363" s="64"/>
      <c r="L363" s="117"/>
      <c r="M363" s="117"/>
      <c r="N363" s="64"/>
      <c r="O363" s="117"/>
      <c r="P363" s="64"/>
      <c r="Q363" s="114"/>
      <c r="Y363" s="114"/>
      <c r="Z363" s="125"/>
      <c r="AA363" s="119" t="e">
        <f>IF(#REF!&gt;0,MOD(#REF!+180,360),#REF!)</f>
        <v>#REF!</v>
      </c>
      <c r="AB363" s="119" t="e">
        <f>IF(#REF!&gt;0,-1*#REF!,#REF!)</f>
        <v>#REF!</v>
      </c>
    </row>
    <row r="364" spans="1:28" x14ac:dyDescent="0.25">
      <c r="A364" s="120"/>
      <c r="B364" s="127"/>
      <c r="C364" s="65"/>
      <c r="D364" s="65"/>
      <c r="E364" s="64">
        <f>Hole_ID!$D$2</f>
        <v>3.28</v>
      </c>
      <c r="F364" s="64">
        <f>Hole_ID!$D$3</f>
        <v>-70.900000000000006</v>
      </c>
      <c r="G364" s="64"/>
      <c r="H364" s="117"/>
      <c r="I364" s="64">
        <f t="shared" si="14"/>
        <v>180</v>
      </c>
      <c r="J364" s="64">
        <f t="shared" si="13"/>
        <v>90</v>
      </c>
      <c r="K364" s="64"/>
      <c r="L364" s="117"/>
      <c r="M364" s="117"/>
      <c r="N364" s="64"/>
      <c r="O364" s="117"/>
      <c r="P364" s="64"/>
      <c r="Q364" s="114"/>
      <c r="Y364" s="114"/>
      <c r="Z364" s="125"/>
      <c r="AA364" s="119" t="e">
        <f>IF(#REF!&gt;0,MOD(#REF!+180,360),#REF!)</f>
        <v>#REF!</v>
      </c>
      <c r="AB364" s="119" t="e">
        <f>IF(#REF!&gt;0,-1*#REF!,#REF!)</f>
        <v>#REF!</v>
      </c>
    </row>
    <row r="365" spans="1:28" x14ac:dyDescent="0.25">
      <c r="A365" s="120"/>
      <c r="B365" s="127"/>
      <c r="C365" s="65"/>
      <c r="D365" s="65"/>
      <c r="E365" s="64">
        <f>Hole_ID!$D$2</f>
        <v>3.28</v>
      </c>
      <c r="F365" s="64">
        <f>Hole_ID!$D$3</f>
        <v>-70.900000000000006</v>
      </c>
      <c r="G365" s="64"/>
      <c r="H365" s="117"/>
      <c r="I365" s="64">
        <f t="shared" si="14"/>
        <v>180</v>
      </c>
      <c r="J365" s="64">
        <f t="shared" si="13"/>
        <v>90</v>
      </c>
      <c r="K365" s="64"/>
      <c r="L365" s="117"/>
      <c r="M365" s="117"/>
      <c r="N365" s="64"/>
      <c r="O365" s="117"/>
      <c r="P365" s="64"/>
      <c r="Q365" s="114"/>
      <c r="Y365" s="114"/>
      <c r="Z365" s="125"/>
      <c r="AA365" s="119" t="e">
        <f>IF(#REF!&gt;0,MOD(#REF!+180,360),#REF!)</f>
        <v>#REF!</v>
      </c>
      <c r="AB365" s="119" t="e">
        <f>IF(#REF!&gt;0,-1*#REF!,#REF!)</f>
        <v>#REF!</v>
      </c>
    </row>
    <row r="366" spans="1:28" x14ac:dyDescent="0.25">
      <c r="A366" s="120"/>
      <c r="B366" s="127"/>
      <c r="C366" s="65"/>
      <c r="D366" s="65"/>
      <c r="E366" s="64">
        <f>Hole_ID!$D$2</f>
        <v>3.28</v>
      </c>
      <c r="F366" s="64">
        <f>Hole_ID!$D$3</f>
        <v>-70.900000000000006</v>
      </c>
      <c r="G366" s="64"/>
      <c r="H366" s="117"/>
      <c r="I366" s="64">
        <f t="shared" si="14"/>
        <v>180</v>
      </c>
      <c r="J366" s="64">
        <f t="shared" si="13"/>
        <v>90</v>
      </c>
      <c r="K366" s="64"/>
      <c r="L366" s="117"/>
      <c r="M366" s="117"/>
      <c r="N366" s="64"/>
      <c r="O366" s="117"/>
      <c r="P366" s="64"/>
      <c r="Q366" s="114"/>
      <c r="Y366" s="114"/>
      <c r="Z366" s="125"/>
      <c r="AA366" s="119" t="e">
        <f>IF(#REF!&gt;0,MOD(#REF!+180,360),#REF!)</f>
        <v>#REF!</v>
      </c>
      <c r="AB366" s="119" t="e">
        <f>IF(#REF!&gt;0,-1*#REF!,#REF!)</f>
        <v>#REF!</v>
      </c>
    </row>
    <row r="367" spans="1:28" x14ac:dyDescent="0.25">
      <c r="A367" s="120"/>
      <c r="B367" s="127"/>
      <c r="C367" s="65"/>
      <c r="D367" s="65"/>
      <c r="E367" s="64">
        <f>Hole_ID!$D$2</f>
        <v>3.28</v>
      </c>
      <c r="F367" s="64">
        <f>Hole_ID!$D$3</f>
        <v>-70.900000000000006</v>
      </c>
      <c r="G367" s="64"/>
      <c r="H367" s="117"/>
      <c r="I367" s="64">
        <f t="shared" si="14"/>
        <v>180</v>
      </c>
      <c r="J367" s="64">
        <f t="shared" si="13"/>
        <v>90</v>
      </c>
      <c r="K367" s="64"/>
      <c r="L367" s="117"/>
      <c r="M367" s="117"/>
      <c r="N367" s="64"/>
      <c r="O367" s="117"/>
      <c r="P367" s="64"/>
      <c r="Q367" s="114"/>
      <c r="Y367" s="114"/>
      <c r="Z367" s="125"/>
      <c r="AA367" s="119" t="e">
        <f>IF(#REF!&gt;0,MOD(#REF!+180,360),#REF!)</f>
        <v>#REF!</v>
      </c>
      <c r="AB367" s="119" t="e">
        <f>IF(#REF!&gt;0,-1*#REF!,#REF!)</f>
        <v>#REF!</v>
      </c>
    </row>
    <row r="368" spans="1:28" x14ac:dyDescent="0.25">
      <c r="A368" s="120"/>
      <c r="B368" s="127"/>
      <c r="C368" s="65"/>
      <c r="D368" s="65"/>
      <c r="E368" s="64">
        <f>Hole_ID!$D$2</f>
        <v>3.28</v>
      </c>
      <c r="F368" s="64">
        <f>Hole_ID!$D$3</f>
        <v>-70.900000000000006</v>
      </c>
      <c r="G368" s="64"/>
      <c r="H368" s="117"/>
      <c r="I368" s="64">
        <f t="shared" si="14"/>
        <v>180</v>
      </c>
      <c r="J368" s="64">
        <f t="shared" si="13"/>
        <v>90</v>
      </c>
      <c r="K368" s="64"/>
      <c r="L368" s="117"/>
      <c r="M368" s="117"/>
      <c r="N368" s="64"/>
      <c r="O368" s="117"/>
      <c r="P368" s="64"/>
      <c r="Q368" s="114"/>
      <c r="Y368" s="114"/>
      <c r="Z368" s="125"/>
      <c r="AA368" s="119" t="e">
        <f>IF(#REF!&gt;0,MOD(#REF!+180,360),#REF!)</f>
        <v>#REF!</v>
      </c>
      <c r="AB368" s="119" t="e">
        <f>IF(#REF!&gt;0,-1*#REF!,#REF!)</f>
        <v>#REF!</v>
      </c>
    </row>
    <row r="369" spans="1:28" x14ac:dyDescent="0.25">
      <c r="A369" s="120"/>
      <c r="B369" s="127"/>
      <c r="C369" s="65"/>
      <c r="D369" s="65"/>
      <c r="E369" s="64">
        <f>Hole_ID!$D$2</f>
        <v>3.28</v>
      </c>
      <c r="F369" s="64">
        <f>Hole_ID!$D$3</f>
        <v>-70.900000000000006</v>
      </c>
      <c r="G369" s="64"/>
      <c r="H369" s="117"/>
      <c r="I369" s="64">
        <f t="shared" si="14"/>
        <v>180</v>
      </c>
      <c r="J369" s="64">
        <f t="shared" si="13"/>
        <v>90</v>
      </c>
      <c r="K369" s="64"/>
      <c r="L369" s="117"/>
      <c r="M369" s="117"/>
      <c r="N369" s="64"/>
      <c r="O369" s="117"/>
      <c r="P369" s="64"/>
      <c r="Q369" s="114"/>
      <c r="Y369" s="114"/>
      <c r="Z369" s="125"/>
      <c r="AA369" s="119" t="e">
        <f>IF(#REF!&gt;0,MOD(#REF!+180,360),#REF!)</f>
        <v>#REF!</v>
      </c>
      <c r="AB369" s="119" t="e">
        <f>IF(#REF!&gt;0,-1*#REF!,#REF!)</f>
        <v>#REF!</v>
      </c>
    </row>
    <row r="370" spans="1:28" x14ac:dyDescent="0.25">
      <c r="A370" s="120"/>
      <c r="B370" s="127"/>
      <c r="C370" s="65"/>
      <c r="D370" s="65"/>
      <c r="E370" s="64">
        <f>Hole_ID!$D$2</f>
        <v>3.28</v>
      </c>
      <c r="F370" s="64">
        <f>Hole_ID!$D$3</f>
        <v>-70.900000000000006</v>
      </c>
      <c r="G370" s="64"/>
      <c r="H370" s="117"/>
      <c r="I370" s="64">
        <f t="shared" si="14"/>
        <v>180</v>
      </c>
      <c r="J370" s="64">
        <f t="shared" ref="J370:J433" si="15">90-G370</f>
        <v>90</v>
      </c>
      <c r="K370" s="64"/>
      <c r="L370" s="117"/>
      <c r="M370" s="117"/>
      <c r="N370" s="64"/>
      <c r="O370" s="117"/>
      <c r="P370" s="64"/>
      <c r="Q370" s="114"/>
      <c r="Y370" s="114"/>
      <c r="Z370" s="125"/>
      <c r="AA370" s="119" t="e">
        <f>IF(#REF!&gt;0,MOD(#REF!+180,360),#REF!)</f>
        <v>#REF!</v>
      </c>
      <c r="AB370" s="119" t="e">
        <f>IF(#REF!&gt;0,-1*#REF!,#REF!)</f>
        <v>#REF!</v>
      </c>
    </row>
    <row r="371" spans="1:28" x14ac:dyDescent="0.25">
      <c r="A371" s="120"/>
      <c r="B371" s="127"/>
      <c r="C371" s="65"/>
      <c r="D371" s="65"/>
      <c r="E371" s="64">
        <f>Hole_ID!$D$2</f>
        <v>3.28</v>
      </c>
      <c r="F371" s="64">
        <f>Hole_ID!$D$3</f>
        <v>-70.900000000000006</v>
      </c>
      <c r="G371" s="64"/>
      <c r="H371" s="117"/>
      <c r="I371" s="64">
        <f t="shared" si="14"/>
        <v>180</v>
      </c>
      <c r="J371" s="64">
        <f t="shared" si="15"/>
        <v>90</v>
      </c>
      <c r="K371" s="64"/>
      <c r="L371" s="117"/>
      <c r="M371" s="117"/>
      <c r="N371" s="64"/>
      <c r="O371" s="117"/>
      <c r="P371" s="64"/>
      <c r="Q371" s="114"/>
      <c r="Y371" s="114"/>
      <c r="Z371" s="125"/>
      <c r="AA371" s="119" t="e">
        <f>IF(#REF!&gt;0,MOD(#REF!+180,360),#REF!)</f>
        <v>#REF!</v>
      </c>
      <c r="AB371" s="119" t="e">
        <f>IF(#REF!&gt;0,-1*#REF!,#REF!)</f>
        <v>#REF!</v>
      </c>
    </row>
    <row r="372" spans="1:28" x14ac:dyDescent="0.25">
      <c r="A372" s="120"/>
      <c r="B372" s="127"/>
      <c r="C372" s="65"/>
      <c r="D372" s="65"/>
      <c r="E372" s="64">
        <f>Hole_ID!$D$2</f>
        <v>3.28</v>
      </c>
      <c r="F372" s="64">
        <f>Hole_ID!$D$3</f>
        <v>-70.900000000000006</v>
      </c>
      <c r="G372" s="64"/>
      <c r="H372" s="117"/>
      <c r="I372" s="64">
        <f t="shared" si="14"/>
        <v>180</v>
      </c>
      <c r="J372" s="64">
        <f t="shared" si="15"/>
        <v>90</v>
      </c>
      <c r="K372" s="64"/>
      <c r="L372" s="117"/>
      <c r="M372" s="117"/>
      <c r="N372" s="64"/>
      <c r="O372" s="117"/>
      <c r="P372" s="64"/>
      <c r="Q372" s="114"/>
      <c r="Y372" s="114"/>
      <c r="Z372" s="125"/>
      <c r="AA372" s="119" t="e">
        <f>IF(#REF!&gt;0,MOD(#REF!+180,360),#REF!)</f>
        <v>#REF!</v>
      </c>
      <c r="AB372" s="119" t="e">
        <f>IF(#REF!&gt;0,-1*#REF!,#REF!)</f>
        <v>#REF!</v>
      </c>
    </row>
    <row r="373" spans="1:28" x14ac:dyDescent="0.25">
      <c r="A373" s="120"/>
      <c r="B373" s="127"/>
      <c r="C373" s="65"/>
      <c r="D373" s="65"/>
      <c r="E373" s="64">
        <f>Hole_ID!$D$2</f>
        <v>3.28</v>
      </c>
      <c r="F373" s="64">
        <f>Hole_ID!$D$3</f>
        <v>-70.900000000000006</v>
      </c>
      <c r="G373" s="64"/>
      <c r="H373" s="117"/>
      <c r="I373" s="64">
        <f t="shared" si="14"/>
        <v>180</v>
      </c>
      <c r="J373" s="64">
        <f t="shared" si="15"/>
        <v>90</v>
      </c>
      <c r="K373" s="64"/>
      <c r="L373" s="117"/>
      <c r="M373" s="117"/>
      <c r="N373" s="64"/>
      <c r="O373" s="117"/>
      <c r="P373" s="64"/>
      <c r="Q373" s="114"/>
      <c r="Y373" s="114"/>
      <c r="Z373" s="125"/>
      <c r="AA373" s="119" t="e">
        <f>IF(#REF!&gt;0,MOD(#REF!+180,360),#REF!)</f>
        <v>#REF!</v>
      </c>
      <c r="AB373" s="119" t="e">
        <f>IF(#REF!&gt;0,-1*#REF!,#REF!)</f>
        <v>#REF!</v>
      </c>
    </row>
    <row r="374" spans="1:28" x14ac:dyDescent="0.25">
      <c r="A374" s="120"/>
      <c r="B374" s="127"/>
      <c r="C374" s="65"/>
      <c r="D374" s="65"/>
      <c r="E374" s="64">
        <f>Hole_ID!$D$2</f>
        <v>3.28</v>
      </c>
      <c r="F374" s="64">
        <f>Hole_ID!$D$3</f>
        <v>-70.900000000000006</v>
      </c>
      <c r="G374" s="64"/>
      <c r="H374" s="117"/>
      <c r="I374" s="64">
        <f t="shared" si="14"/>
        <v>180</v>
      </c>
      <c r="J374" s="64">
        <f t="shared" si="15"/>
        <v>90</v>
      </c>
      <c r="K374" s="64"/>
      <c r="L374" s="117"/>
      <c r="M374" s="117"/>
      <c r="N374" s="64"/>
      <c r="O374" s="117"/>
      <c r="P374" s="64"/>
      <c r="Q374" s="114"/>
      <c r="Y374" s="114"/>
      <c r="Z374" s="125"/>
      <c r="AA374" s="119" t="e">
        <f>IF(#REF!&gt;0,MOD(#REF!+180,360),#REF!)</f>
        <v>#REF!</v>
      </c>
      <c r="AB374" s="119" t="e">
        <f>IF(#REF!&gt;0,-1*#REF!,#REF!)</f>
        <v>#REF!</v>
      </c>
    </row>
    <row r="375" spans="1:28" x14ac:dyDescent="0.25">
      <c r="A375" s="120"/>
      <c r="B375" s="127"/>
      <c r="C375" s="65"/>
      <c r="D375" s="65"/>
      <c r="E375" s="64">
        <f>Hole_ID!$D$2</f>
        <v>3.28</v>
      </c>
      <c r="F375" s="64">
        <f>Hole_ID!$D$3</f>
        <v>-70.900000000000006</v>
      </c>
      <c r="G375" s="64"/>
      <c r="H375" s="117"/>
      <c r="I375" s="64">
        <f t="shared" si="14"/>
        <v>180</v>
      </c>
      <c r="J375" s="64">
        <f t="shared" si="15"/>
        <v>90</v>
      </c>
      <c r="K375" s="64"/>
      <c r="L375" s="117"/>
      <c r="M375" s="117"/>
      <c r="N375" s="64"/>
      <c r="O375" s="117"/>
      <c r="P375" s="64"/>
      <c r="Q375" s="114"/>
      <c r="Y375" s="114"/>
      <c r="Z375" s="125"/>
      <c r="AA375" s="119" t="e">
        <f>IF(#REF!&gt;0,MOD(#REF!+180,360),#REF!)</f>
        <v>#REF!</v>
      </c>
      <c r="AB375" s="119" t="e">
        <f>IF(#REF!&gt;0,-1*#REF!,#REF!)</f>
        <v>#REF!</v>
      </c>
    </row>
    <row r="376" spans="1:28" x14ac:dyDescent="0.25">
      <c r="A376" s="120"/>
      <c r="B376" s="127"/>
      <c r="C376" s="65"/>
      <c r="D376" s="65"/>
      <c r="E376" s="64">
        <f>Hole_ID!$D$2</f>
        <v>3.28</v>
      </c>
      <c r="F376" s="64">
        <f>Hole_ID!$D$3</f>
        <v>-70.900000000000006</v>
      </c>
      <c r="G376" s="64"/>
      <c r="H376" s="117"/>
      <c r="I376" s="64">
        <f t="shared" si="14"/>
        <v>180</v>
      </c>
      <c r="J376" s="64">
        <f t="shared" si="15"/>
        <v>90</v>
      </c>
      <c r="K376" s="64"/>
      <c r="L376" s="117"/>
      <c r="M376" s="117"/>
      <c r="N376" s="64"/>
      <c r="O376" s="117"/>
      <c r="P376" s="64"/>
      <c r="Q376" s="114"/>
      <c r="Y376" s="114"/>
      <c r="Z376" s="125"/>
      <c r="AA376" s="119" t="e">
        <f>IF(#REF!&gt;0,MOD(#REF!+180,360),#REF!)</f>
        <v>#REF!</v>
      </c>
      <c r="AB376" s="119" t="e">
        <f>IF(#REF!&gt;0,-1*#REF!,#REF!)</f>
        <v>#REF!</v>
      </c>
    </row>
    <row r="377" spans="1:28" x14ac:dyDescent="0.25">
      <c r="A377" s="120"/>
      <c r="B377" s="127"/>
      <c r="C377" s="65"/>
      <c r="D377" s="65"/>
      <c r="E377" s="64">
        <f>Hole_ID!$D$2</f>
        <v>3.28</v>
      </c>
      <c r="F377" s="64">
        <f>Hole_ID!$D$3</f>
        <v>-70.900000000000006</v>
      </c>
      <c r="G377" s="64"/>
      <c r="H377" s="117"/>
      <c r="I377" s="64">
        <f t="shared" si="14"/>
        <v>180</v>
      </c>
      <c r="J377" s="64">
        <f t="shared" si="15"/>
        <v>90</v>
      </c>
      <c r="K377" s="64"/>
      <c r="L377" s="117"/>
      <c r="M377" s="117"/>
      <c r="N377" s="64"/>
      <c r="O377" s="117"/>
      <c r="P377" s="64"/>
      <c r="Q377" s="114"/>
      <c r="Y377" s="114"/>
      <c r="Z377" s="125"/>
      <c r="AA377" s="119" t="e">
        <f>IF(#REF!&gt;0,MOD(#REF!+180,360),#REF!)</f>
        <v>#REF!</v>
      </c>
      <c r="AB377" s="119" t="e">
        <f>IF(#REF!&gt;0,-1*#REF!,#REF!)</f>
        <v>#REF!</v>
      </c>
    </row>
    <row r="378" spans="1:28" x14ac:dyDescent="0.25">
      <c r="A378" s="120"/>
      <c r="B378" s="127"/>
      <c r="C378" s="65"/>
      <c r="D378" s="65"/>
      <c r="E378" s="64">
        <f>Hole_ID!$D$2</f>
        <v>3.28</v>
      </c>
      <c r="F378" s="64">
        <f>Hole_ID!$D$3</f>
        <v>-70.900000000000006</v>
      </c>
      <c r="G378" s="64"/>
      <c r="H378" s="117"/>
      <c r="I378" s="64">
        <f t="shared" si="14"/>
        <v>180</v>
      </c>
      <c r="J378" s="64">
        <f t="shared" si="15"/>
        <v>90</v>
      </c>
      <c r="K378" s="64"/>
      <c r="L378" s="117"/>
      <c r="M378" s="117"/>
      <c r="N378" s="64"/>
      <c r="O378" s="117"/>
      <c r="P378" s="64"/>
      <c r="Q378" s="114"/>
      <c r="Y378" s="114"/>
      <c r="Z378" s="125"/>
      <c r="AA378" s="119" t="e">
        <f>IF(#REF!&gt;0,MOD(#REF!+180,360),#REF!)</f>
        <v>#REF!</v>
      </c>
      <c r="AB378" s="119" t="e">
        <f>IF(#REF!&gt;0,-1*#REF!,#REF!)</f>
        <v>#REF!</v>
      </c>
    </row>
    <row r="379" spans="1:28" x14ac:dyDescent="0.25">
      <c r="A379" s="120"/>
      <c r="B379" s="127"/>
      <c r="C379" s="65"/>
      <c r="D379" s="65"/>
      <c r="E379" s="64">
        <f>Hole_ID!$D$2</f>
        <v>3.28</v>
      </c>
      <c r="F379" s="64">
        <f>Hole_ID!$D$3</f>
        <v>-70.900000000000006</v>
      </c>
      <c r="G379" s="64"/>
      <c r="H379" s="117"/>
      <c r="I379" s="64">
        <f t="shared" si="14"/>
        <v>180</v>
      </c>
      <c r="J379" s="64">
        <f t="shared" si="15"/>
        <v>90</v>
      </c>
      <c r="K379" s="64"/>
      <c r="L379" s="117"/>
      <c r="M379" s="117"/>
      <c r="N379" s="64"/>
      <c r="O379" s="117"/>
      <c r="P379" s="64"/>
      <c r="Q379" s="114"/>
      <c r="Y379" s="114"/>
      <c r="Z379" s="125"/>
      <c r="AA379" s="119" t="e">
        <f>IF(#REF!&gt;0,MOD(#REF!+180,360),#REF!)</f>
        <v>#REF!</v>
      </c>
      <c r="AB379" s="119" t="e">
        <f>IF(#REF!&gt;0,-1*#REF!,#REF!)</f>
        <v>#REF!</v>
      </c>
    </row>
    <row r="380" spans="1:28" x14ac:dyDescent="0.25">
      <c r="A380" s="120"/>
      <c r="B380" s="127"/>
      <c r="C380" s="65"/>
      <c r="D380" s="65"/>
      <c r="E380" s="64">
        <f>Hole_ID!$D$2</f>
        <v>3.28</v>
      </c>
      <c r="F380" s="64">
        <f>Hole_ID!$D$3</f>
        <v>-70.900000000000006</v>
      </c>
      <c r="G380" s="64"/>
      <c r="H380" s="117"/>
      <c r="I380" s="64">
        <f t="shared" si="14"/>
        <v>180</v>
      </c>
      <c r="J380" s="64">
        <f t="shared" si="15"/>
        <v>90</v>
      </c>
      <c r="K380" s="64"/>
      <c r="L380" s="117"/>
      <c r="M380" s="117"/>
      <c r="N380" s="64"/>
      <c r="O380" s="117"/>
      <c r="P380" s="64"/>
      <c r="Q380" s="114"/>
      <c r="Y380" s="114"/>
      <c r="Z380" s="125"/>
      <c r="AA380" s="119" t="e">
        <f>IF(#REF!&gt;0,MOD(#REF!+180,360),#REF!)</f>
        <v>#REF!</v>
      </c>
      <c r="AB380" s="119" t="e">
        <f>IF(#REF!&gt;0,-1*#REF!,#REF!)</f>
        <v>#REF!</v>
      </c>
    </row>
    <row r="381" spans="1:28" x14ac:dyDescent="0.25">
      <c r="A381" s="120"/>
      <c r="B381" s="127"/>
      <c r="C381" s="65"/>
      <c r="D381" s="65"/>
      <c r="E381" s="64">
        <f>Hole_ID!$D$2</f>
        <v>3.28</v>
      </c>
      <c r="F381" s="64">
        <f>Hole_ID!$D$3</f>
        <v>-70.900000000000006</v>
      </c>
      <c r="G381" s="64"/>
      <c r="H381" s="117"/>
      <c r="I381" s="64">
        <f t="shared" si="14"/>
        <v>180</v>
      </c>
      <c r="J381" s="64">
        <f t="shared" si="15"/>
        <v>90</v>
      </c>
      <c r="K381" s="64"/>
      <c r="L381" s="117"/>
      <c r="M381" s="117"/>
      <c r="N381" s="64"/>
      <c r="O381" s="117"/>
      <c r="P381" s="64"/>
      <c r="Q381" s="114"/>
      <c r="Y381" s="114"/>
      <c r="Z381" s="125"/>
      <c r="AA381" s="119" t="e">
        <f>IF(#REF!&gt;0,MOD(#REF!+180,360),#REF!)</f>
        <v>#REF!</v>
      </c>
      <c r="AB381" s="119" t="e">
        <f>IF(#REF!&gt;0,-1*#REF!,#REF!)</f>
        <v>#REF!</v>
      </c>
    </row>
    <row r="382" spans="1:28" x14ac:dyDescent="0.25">
      <c r="A382" s="120"/>
      <c r="B382" s="127"/>
      <c r="C382" s="65"/>
      <c r="D382" s="65"/>
      <c r="E382" s="64">
        <f>Hole_ID!$D$2</f>
        <v>3.28</v>
      </c>
      <c r="F382" s="64">
        <f>Hole_ID!$D$3</f>
        <v>-70.900000000000006</v>
      </c>
      <c r="G382" s="64"/>
      <c r="H382" s="117"/>
      <c r="I382" s="64">
        <f t="shared" si="14"/>
        <v>180</v>
      </c>
      <c r="J382" s="64">
        <f t="shared" si="15"/>
        <v>90</v>
      </c>
      <c r="K382" s="64"/>
      <c r="L382" s="117"/>
      <c r="M382" s="117"/>
      <c r="N382" s="64"/>
      <c r="O382" s="117"/>
      <c r="P382" s="64"/>
      <c r="Q382" s="114"/>
      <c r="Y382" s="114"/>
      <c r="Z382" s="125"/>
      <c r="AA382" s="119" t="e">
        <f>IF(#REF!&gt;0,MOD(#REF!+180,360),#REF!)</f>
        <v>#REF!</v>
      </c>
      <c r="AB382" s="119" t="e">
        <f>IF(#REF!&gt;0,-1*#REF!,#REF!)</f>
        <v>#REF!</v>
      </c>
    </row>
    <row r="383" spans="1:28" x14ac:dyDescent="0.25">
      <c r="A383" s="120"/>
      <c r="B383" s="127"/>
      <c r="C383" s="65"/>
      <c r="D383" s="65"/>
      <c r="E383" s="64">
        <f>Hole_ID!$D$2</f>
        <v>3.28</v>
      </c>
      <c r="F383" s="64">
        <f>Hole_ID!$D$3</f>
        <v>-70.900000000000006</v>
      </c>
      <c r="G383" s="64"/>
      <c r="H383" s="117"/>
      <c r="I383" s="64">
        <f t="shared" si="14"/>
        <v>180</v>
      </c>
      <c r="J383" s="64">
        <f t="shared" si="15"/>
        <v>90</v>
      </c>
      <c r="K383" s="64"/>
      <c r="L383" s="117"/>
      <c r="M383" s="117"/>
      <c r="N383" s="64"/>
      <c r="O383" s="117"/>
      <c r="P383" s="64"/>
      <c r="Q383" s="114"/>
      <c r="Y383" s="114"/>
      <c r="Z383" s="125"/>
      <c r="AA383" s="119" t="e">
        <f>IF(#REF!&gt;0,MOD(#REF!+180,360),#REF!)</f>
        <v>#REF!</v>
      </c>
      <c r="AB383" s="119" t="e">
        <f>IF(#REF!&gt;0,-1*#REF!,#REF!)</f>
        <v>#REF!</v>
      </c>
    </row>
    <row r="384" spans="1:28" x14ac:dyDescent="0.25">
      <c r="A384" s="120"/>
      <c r="B384" s="127"/>
      <c r="C384" s="65"/>
      <c r="D384" s="65"/>
      <c r="E384" s="64">
        <f>Hole_ID!$D$2</f>
        <v>3.28</v>
      </c>
      <c r="F384" s="64">
        <f>Hole_ID!$D$3</f>
        <v>-70.900000000000006</v>
      </c>
      <c r="G384" s="64"/>
      <c r="H384" s="117"/>
      <c r="I384" s="64">
        <f t="shared" si="14"/>
        <v>180</v>
      </c>
      <c r="J384" s="64">
        <f t="shared" si="15"/>
        <v>90</v>
      </c>
      <c r="K384" s="64"/>
      <c r="L384" s="117"/>
      <c r="M384" s="117"/>
      <c r="N384" s="64"/>
      <c r="O384" s="117"/>
      <c r="P384" s="64"/>
      <c r="Q384" s="114"/>
      <c r="Y384" s="114"/>
      <c r="Z384" s="125"/>
      <c r="AA384" s="119" t="e">
        <f>IF(#REF!&gt;0,MOD(#REF!+180,360),#REF!)</f>
        <v>#REF!</v>
      </c>
      <c r="AB384" s="119" t="e">
        <f>IF(#REF!&gt;0,-1*#REF!,#REF!)</f>
        <v>#REF!</v>
      </c>
    </row>
    <row r="385" spans="1:28" x14ac:dyDescent="0.25">
      <c r="A385" s="120"/>
      <c r="B385" s="127"/>
      <c r="C385" s="65"/>
      <c r="D385" s="65"/>
      <c r="E385" s="64">
        <f>Hole_ID!$D$2</f>
        <v>3.28</v>
      </c>
      <c r="F385" s="64">
        <f>Hole_ID!$D$3</f>
        <v>-70.900000000000006</v>
      </c>
      <c r="G385" s="64"/>
      <c r="H385" s="117"/>
      <c r="I385" s="64">
        <f t="shared" si="14"/>
        <v>180</v>
      </c>
      <c r="J385" s="64">
        <f t="shared" si="15"/>
        <v>90</v>
      </c>
      <c r="K385" s="64"/>
      <c r="L385" s="117"/>
      <c r="M385" s="117"/>
      <c r="N385" s="64"/>
      <c r="O385" s="117"/>
      <c r="P385" s="64"/>
      <c r="Q385" s="114"/>
      <c r="Y385" s="114"/>
      <c r="Z385" s="125"/>
      <c r="AA385" s="119" t="e">
        <f>IF(#REF!&gt;0,MOD(#REF!+180,360),#REF!)</f>
        <v>#REF!</v>
      </c>
      <c r="AB385" s="119" t="e">
        <f>IF(#REF!&gt;0,-1*#REF!,#REF!)</f>
        <v>#REF!</v>
      </c>
    </row>
    <row r="386" spans="1:28" x14ac:dyDescent="0.25">
      <c r="A386" s="120"/>
      <c r="B386" s="127"/>
      <c r="C386" s="65"/>
      <c r="D386" s="65"/>
      <c r="E386" s="64">
        <f>Hole_ID!$D$2</f>
        <v>3.28</v>
      </c>
      <c r="F386" s="64">
        <f>Hole_ID!$D$3</f>
        <v>-70.900000000000006</v>
      </c>
      <c r="G386" s="64"/>
      <c r="H386" s="117"/>
      <c r="I386" s="64">
        <f t="shared" si="14"/>
        <v>180</v>
      </c>
      <c r="J386" s="64">
        <f t="shared" si="15"/>
        <v>90</v>
      </c>
      <c r="K386" s="64"/>
      <c r="L386" s="117"/>
      <c r="M386" s="117"/>
      <c r="N386" s="64"/>
      <c r="O386" s="117"/>
      <c r="P386" s="64"/>
      <c r="Q386" s="114"/>
      <c r="Y386" s="114"/>
      <c r="Z386" s="125"/>
      <c r="AA386" s="119" t="e">
        <f>IF(#REF!&gt;0,MOD(#REF!+180,360),#REF!)</f>
        <v>#REF!</v>
      </c>
      <c r="AB386" s="119" t="e">
        <f>IF(#REF!&gt;0,-1*#REF!,#REF!)</f>
        <v>#REF!</v>
      </c>
    </row>
    <row r="387" spans="1:28" x14ac:dyDescent="0.25">
      <c r="A387" s="120"/>
      <c r="B387" s="127"/>
      <c r="C387" s="65"/>
      <c r="D387" s="65"/>
      <c r="E387" s="64">
        <f>Hole_ID!$D$2</f>
        <v>3.28</v>
      </c>
      <c r="F387" s="64">
        <f>Hole_ID!$D$3</f>
        <v>-70.900000000000006</v>
      </c>
      <c r="G387" s="64"/>
      <c r="H387" s="117"/>
      <c r="I387" s="64">
        <f t="shared" si="14"/>
        <v>180</v>
      </c>
      <c r="J387" s="64">
        <f t="shared" si="15"/>
        <v>90</v>
      </c>
      <c r="K387" s="64"/>
      <c r="L387" s="117"/>
      <c r="M387" s="117"/>
      <c r="N387" s="64"/>
      <c r="O387" s="117"/>
      <c r="P387" s="64"/>
      <c r="Q387" s="114"/>
      <c r="Y387" s="114"/>
      <c r="Z387" s="125"/>
      <c r="AA387" s="119" t="e">
        <f>IF(#REF!&gt;0,MOD(#REF!+180,360),#REF!)</f>
        <v>#REF!</v>
      </c>
      <c r="AB387" s="119" t="e">
        <f>IF(#REF!&gt;0,-1*#REF!,#REF!)</f>
        <v>#REF!</v>
      </c>
    </row>
    <row r="388" spans="1:28" x14ac:dyDescent="0.25">
      <c r="A388" s="120"/>
      <c r="B388" s="127"/>
      <c r="C388" s="65"/>
      <c r="D388" s="65"/>
      <c r="E388" s="64">
        <f>Hole_ID!$D$2</f>
        <v>3.28</v>
      </c>
      <c r="F388" s="64">
        <f>Hole_ID!$D$3</f>
        <v>-70.900000000000006</v>
      </c>
      <c r="G388" s="64"/>
      <c r="H388" s="117"/>
      <c r="I388" s="64">
        <f t="shared" si="14"/>
        <v>180</v>
      </c>
      <c r="J388" s="64">
        <f t="shared" si="15"/>
        <v>90</v>
      </c>
      <c r="K388" s="64"/>
      <c r="L388" s="117"/>
      <c r="M388" s="117"/>
      <c r="N388" s="64"/>
      <c r="O388" s="117"/>
      <c r="P388" s="64"/>
      <c r="Q388" s="114"/>
      <c r="Y388" s="114"/>
      <c r="Z388" s="125"/>
      <c r="AA388" s="119" t="e">
        <f>IF(#REF!&gt;0,MOD(#REF!+180,360),#REF!)</f>
        <v>#REF!</v>
      </c>
      <c r="AB388" s="119" t="e">
        <f>IF(#REF!&gt;0,-1*#REF!,#REF!)</f>
        <v>#REF!</v>
      </c>
    </row>
    <row r="389" spans="1:28" x14ac:dyDescent="0.25">
      <c r="A389" s="120"/>
      <c r="B389" s="127"/>
      <c r="C389" s="65"/>
      <c r="D389" s="65"/>
      <c r="E389" s="64">
        <f>Hole_ID!$D$2</f>
        <v>3.28</v>
      </c>
      <c r="F389" s="64">
        <f>Hole_ID!$D$3</f>
        <v>-70.900000000000006</v>
      </c>
      <c r="G389" s="64"/>
      <c r="H389" s="117"/>
      <c r="I389" s="64">
        <f t="shared" ref="I389:I452" si="16">MOD(H389+180,360)</f>
        <v>180</v>
      </c>
      <c r="J389" s="64">
        <f t="shared" si="15"/>
        <v>90</v>
      </c>
      <c r="K389" s="64"/>
      <c r="L389" s="117"/>
      <c r="M389" s="117"/>
      <c r="N389" s="64"/>
      <c r="O389" s="117"/>
      <c r="P389" s="64"/>
      <c r="Q389" s="114"/>
      <c r="Y389" s="114"/>
      <c r="Z389" s="125"/>
      <c r="AA389" s="119" t="e">
        <f>IF(#REF!&gt;0,MOD(#REF!+180,360),#REF!)</f>
        <v>#REF!</v>
      </c>
      <c r="AB389" s="119" t="e">
        <f>IF(#REF!&gt;0,-1*#REF!,#REF!)</f>
        <v>#REF!</v>
      </c>
    </row>
    <row r="390" spans="1:28" x14ac:dyDescent="0.25">
      <c r="A390" s="120"/>
      <c r="B390" s="127"/>
      <c r="C390" s="65"/>
      <c r="D390" s="65"/>
      <c r="E390" s="64">
        <f>Hole_ID!$D$2</f>
        <v>3.28</v>
      </c>
      <c r="F390" s="64">
        <f>Hole_ID!$D$3</f>
        <v>-70.900000000000006</v>
      </c>
      <c r="G390" s="64"/>
      <c r="H390" s="117"/>
      <c r="I390" s="64">
        <f t="shared" si="16"/>
        <v>180</v>
      </c>
      <c r="J390" s="64">
        <f t="shared" si="15"/>
        <v>90</v>
      </c>
      <c r="K390" s="64"/>
      <c r="L390" s="117"/>
      <c r="M390" s="117"/>
      <c r="N390" s="64"/>
      <c r="O390" s="117"/>
      <c r="P390" s="64"/>
      <c r="Q390" s="114"/>
      <c r="Y390" s="114"/>
      <c r="Z390" s="125"/>
      <c r="AA390" s="119" t="e">
        <f>IF(#REF!&gt;0,MOD(#REF!+180,360),#REF!)</f>
        <v>#REF!</v>
      </c>
      <c r="AB390" s="119" t="e">
        <f>IF(#REF!&gt;0,-1*#REF!,#REF!)</f>
        <v>#REF!</v>
      </c>
    </row>
    <row r="391" spans="1:28" x14ac:dyDescent="0.25">
      <c r="A391" s="120"/>
      <c r="B391" s="127"/>
      <c r="C391" s="65"/>
      <c r="D391" s="65"/>
      <c r="E391" s="64">
        <f>Hole_ID!$D$2</f>
        <v>3.28</v>
      </c>
      <c r="F391" s="64">
        <f>Hole_ID!$D$3</f>
        <v>-70.900000000000006</v>
      </c>
      <c r="G391" s="64"/>
      <c r="H391" s="117"/>
      <c r="I391" s="64">
        <f t="shared" si="16"/>
        <v>180</v>
      </c>
      <c r="J391" s="64">
        <f t="shared" si="15"/>
        <v>90</v>
      </c>
      <c r="K391" s="64"/>
      <c r="L391" s="117"/>
      <c r="M391" s="117"/>
      <c r="N391" s="64"/>
      <c r="O391" s="117"/>
      <c r="P391" s="64"/>
      <c r="Q391" s="114"/>
      <c r="Y391" s="114"/>
      <c r="Z391" s="125"/>
      <c r="AA391" s="119" t="e">
        <f>IF(#REF!&gt;0,MOD(#REF!+180,360),#REF!)</f>
        <v>#REF!</v>
      </c>
      <c r="AB391" s="119" t="e">
        <f>IF(#REF!&gt;0,-1*#REF!,#REF!)</f>
        <v>#REF!</v>
      </c>
    </row>
    <row r="392" spans="1:28" x14ac:dyDescent="0.25">
      <c r="A392" s="120"/>
      <c r="B392" s="127"/>
      <c r="C392" s="65"/>
      <c r="D392" s="65"/>
      <c r="E392" s="64">
        <f>Hole_ID!$D$2</f>
        <v>3.28</v>
      </c>
      <c r="F392" s="64">
        <f>Hole_ID!$D$3</f>
        <v>-70.900000000000006</v>
      </c>
      <c r="G392" s="64"/>
      <c r="H392" s="117"/>
      <c r="I392" s="64">
        <f t="shared" si="16"/>
        <v>180</v>
      </c>
      <c r="J392" s="64">
        <f t="shared" si="15"/>
        <v>90</v>
      </c>
      <c r="K392" s="64"/>
      <c r="L392" s="117"/>
      <c r="M392" s="117"/>
      <c r="N392" s="64"/>
      <c r="O392" s="117"/>
      <c r="P392" s="64"/>
      <c r="Q392" s="114"/>
      <c r="Y392" s="114"/>
      <c r="Z392" s="125"/>
      <c r="AA392" s="119" t="e">
        <f>IF(#REF!&gt;0,MOD(#REF!+180,360),#REF!)</f>
        <v>#REF!</v>
      </c>
      <c r="AB392" s="119" t="e">
        <f>IF(#REF!&gt;0,-1*#REF!,#REF!)</f>
        <v>#REF!</v>
      </c>
    </row>
    <row r="393" spans="1:28" x14ac:dyDescent="0.25">
      <c r="A393" s="120"/>
      <c r="B393" s="127"/>
      <c r="C393" s="65"/>
      <c r="D393" s="65"/>
      <c r="E393" s="64">
        <f>Hole_ID!$D$2</f>
        <v>3.28</v>
      </c>
      <c r="F393" s="64">
        <f>Hole_ID!$D$3</f>
        <v>-70.900000000000006</v>
      </c>
      <c r="G393" s="64"/>
      <c r="H393" s="117"/>
      <c r="I393" s="64">
        <f t="shared" si="16"/>
        <v>180</v>
      </c>
      <c r="J393" s="64">
        <f t="shared" si="15"/>
        <v>90</v>
      </c>
      <c r="K393" s="64"/>
      <c r="L393" s="117"/>
      <c r="M393" s="117"/>
      <c r="N393" s="64"/>
      <c r="O393" s="117"/>
      <c r="P393" s="64"/>
      <c r="Q393" s="114"/>
      <c r="Y393" s="114"/>
      <c r="Z393" s="125"/>
      <c r="AA393" s="119" t="e">
        <f>IF(#REF!&gt;0,MOD(#REF!+180,360),#REF!)</f>
        <v>#REF!</v>
      </c>
      <c r="AB393" s="119" t="e">
        <f>IF(#REF!&gt;0,-1*#REF!,#REF!)</f>
        <v>#REF!</v>
      </c>
    </row>
    <row r="394" spans="1:28" x14ac:dyDescent="0.25">
      <c r="A394" s="120"/>
      <c r="B394" s="127"/>
      <c r="C394" s="65"/>
      <c r="D394" s="65"/>
      <c r="E394" s="64">
        <f>Hole_ID!$D$2</f>
        <v>3.28</v>
      </c>
      <c r="F394" s="64">
        <f>Hole_ID!$D$3</f>
        <v>-70.900000000000006</v>
      </c>
      <c r="G394" s="64"/>
      <c r="H394" s="117"/>
      <c r="I394" s="64">
        <f t="shared" si="16"/>
        <v>180</v>
      </c>
      <c r="J394" s="64">
        <f t="shared" si="15"/>
        <v>90</v>
      </c>
      <c r="K394" s="64"/>
      <c r="L394" s="117"/>
      <c r="M394" s="117"/>
      <c r="N394" s="64"/>
      <c r="O394" s="117"/>
      <c r="P394" s="64"/>
      <c r="Q394" s="114"/>
      <c r="Y394" s="114"/>
      <c r="Z394" s="125"/>
      <c r="AA394" s="119" t="e">
        <f>IF(#REF!&gt;0,MOD(#REF!+180,360),#REF!)</f>
        <v>#REF!</v>
      </c>
      <c r="AB394" s="119" t="e">
        <f>IF(#REF!&gt;0,-1*#REF!,#REF!)</f>
        <v>#REF!</v>
      </c>
    </row>
    <row r="395" spans="1:28" x14ac:dyDescent="0.25">
      <c r="A395" s="120"/>
      <c r="B395" s="127"/>
      <c r="C395" s="65"/>
      <c r="D395" s="65"/>
      <c r="E395" s="64">
        <f>Hole_ID!$D$2</f>
        <v>3.28</v>
      </c>
      <c r="F395" s="64">
        <f>Hole_ID!$D$3</f>
        <v>-70.900000000000006</v>
      </c>
      <c r="G395" s="64"/>
      <c r="H395" s="117"/>
      <c r="I395" s="64">
        <f t="shared" si="16"/>
        <v>180</v>
      </c>
      <c r="J395" s="64">
        <f t="shared" si="15"/>
        <v>90</v>
      </c>
      <c r="K395" s="64"/>
      <c r="L395" s="117"/>
      <c r="M395" s="117"/>
      <c r="N395" s="64"/>
      <c r="O395" s="117"/>
      <c r="P395" s="64"/>
      <c r="Q395" s="114"/>
      <c r="Y395" s="114"/>
      <c r="Z395" s="125"/>
      <c r="AA395" s="119" t="e">
        <f>IF(#REF!&gt;0,MOD(#REF!+180,360),#REF!)</f>
        <v>#REF!</v>
      </c>
      <c r="AB395" s="119" t="e">
        <f>IF(#REF!&gt;0,-1*#REF!,#REF!)</f>
        <v>#REF!</v>
      </c>
    </row>
    <row r="396" spans="1:28" x14ac:dyDescent="0.25">
      <c r="A396" s="120"/>
      <c r="B396" s="127"/>
      <c r="C396" s="65"/>
      <c r="D396" s="65"/>
      <c r="E396" s="64">
        <f>Hole_ID!$D$2</f>
        <v>3.28</v>
      </c>
      <c r="F396" s="64">
        <f>Hole_ID!$D$3</f>
        <v>-70.900000000000006</v>
      </c>
      <c r="G396" s="64"/>
      <c r="H396" s="117"/>
      <c r="I396" s="64">
        <f t="shared" si="16"/>
        <v>180</v>
      </c>
      <c r="J396" s="64">
        <f t="shared" si="15"/>
        <v>90</v>
      </c>
      <c r="K396" s="64"/>
      <c r="L396" s="117"/>
      <c r="M396" s="117"/>
      <c r="N396" s="64"/>
      <c r="O396" s="117"/>
      <c r="P396" s="64"/>
      <c r="Q396" s="114"/>
      <c r="Y396" s="114"/>
      <c r="Z396" s="125"/>
      <c r="AA396" s="119" t="e">
        <f>IF(#REF!&gt;0,MOD(#REF!+180,360),#REF!)</f>
        <v>#REF!</v>
      </c>
      <c r="AB396" s="119" t="e">
        <f>IF(#REF!&gt;0,-1*#REF!,#REF!)</f>
        <v>#REF!</v>
      </c>
    </row>
    <row r="397" spans="1:28" x14ac:dyDescent="0.25">
      <c r="A397" s="120"/>
      <c r="B397" s="127"/>
      <c r="C397" s="65"/>
      <c r="D397" s="65"/>
      <c r="E397" s="64">
        <f>Hole_ID!$D$2</f>
        <v>3.28</v>
      </c>
      <c r="F397" s="64">
        <f>Hole_ID!$D$3</f>
        <v>-70.900000000000006</v>
      </c>
      <c r="G397" s="64"/>
      <c r="H397" s="117"/>
      <c r="I397" s="64">
        <f t="shared" si="16"/>
        <v>180</v>
      </c>
      <c r="J397" s="64">
        <f t="shared" si="15"/>
        <v>90</v>
      </c>
      <c r="K397" s="64"/>
      <c r="L397" s="117"/>
      <c r="M397" s="117"/>
      <c r="N397" s="64"/>
      <c r="O397" s="117"/>
      <c r="P397" s="64"/>
      <c r="Q397" s="114"/>
      <c r="Y397" s="114"/>
      <c r="Z397" s="125"/>
      <c r="AA397" s="119" t="e">
        <f>IF(#REF!&gt;0,MOD(#REF!+180,360),#REF!)</f>
        <v>#REF!</v>
      </c>
      <c r="AB397" s="119" t="e">
        <f>IF(#REF!&gt;0,-1*#REF!,#REF!)</f>
        <v>#REF!</v>
      </c>
    </row>
    <row r="398" spans="1:28" x14ac:dyDescent="0.25">
      <c r="A398" s="120"/>
      <c r="B398" s="127"/>
      <c r="C398" s="65"/>
      <c r="D398" s="65"/>
      <c r="E398" s="64">
        <f>Hole_ID!$D$2</f>
        <v>3.28</v>
      </c>
      <c r="F398" s="64">
        <f>Hole_ID!$D$3</f>
        <v>-70.900000000000006</v>
      </c>
      <c r="G398" s="64"/>
      <c r="H398" s="117"/>
      <c r="I398" s="64">
        <f t="shared" si="16"/>
        <v>180</v>
      </c>
      <c r="J398" s="64">
        <f t="shared" si="15"/>
        <v>90</v>
      </c>
      <c r="K398" s="64"/>
      <c r="L398" s="117"/>
      <c r="M398" s="117"/>
      <c r="N398" s="64"/>
      <c r="O398" s="117"/>
      <c r="P398" s="64"/>
      <c r="Q398" s="114"/>
      <c r="Y398" s="114"/>
      <c r="Z398" s="125"/>
      <c r="AA398" s="119" t="e">
        <f>IF(#REF!&gt;0,MOD(#REF!+180,360),#REF!)</f>
        <v>#REF!</v>
      </c>
      <c r="AB398" s="119" t="e">
        <f>IF(#REF!&gt;0,-1*#REF!,#REF!)</f>
        <v>#REF!</v>
      </c>
    </row>
    <row r="399" spans="1:28" x14ac:dyDescent="0.25">
      <c r="A399" s="120"/>
      <c r="B399" s="127"/>
      <c r="C399" s="65"/>
      <c r="D399" s="65"/>
      <c r="E399" s="64">
        <f>Hole_ID!$D$2</f>
        <v>3.28</v>
      </c>
      <c r="F399" s="64">
        <f>Hole_ID!$D$3</f>
        <v>-70.900000000000006</v>
      </c>
      <c r="G399" s="64"/>
      <c r="H399" s="117"/>
      <c r="I399" s="64">
        <f t="shared" si="16"/>
        <v>180</v>
      </c>
      <c r="J399" s="64">
        <f t="shared" si="15"/>
        <v>90</v>
      </c>
      <c r="K399" s="64"/>
      <c r="L399" s="117"/>
      <c r="M399" s="117"/>
      <c r="N399" s="64"/>
      <c r="O399" s="117"/>
      <c r="P399" s="64"/>
      <c r="Q399" s="114"/>
      <c r="Y399" s="114"/>
      <c r="Z399" s="125"/>
      <c r="AA399" s="119" t="e">
        <f>IF(#REF!&gt;0,MOD(#REF!+180,360),#REF!)</f>
        <v>#REF!</v>
      </c>
      <c r="AB399" s="119" t="e">
        <f>IF(#REF!&gt;0,-1*#REF!,#REF!)</f>
        <v>#REF!</v>
      </c>
    </row>
    <row r="400" spans="1:28" x14ac:dyDescent="0.25">
      <c r="A400" s="120"/>
      <c r="B400" s="127"/>
      <c r="C400" s="65"/>
      <c r="D400" s="65"/>
      <c r="E400" s="64">
        <f>Hole_ID!$D$2</f>
        <v>3.28</v>
      </c>
      <c r="F400" s="64">
        <f>Hole_ID!$D$3</f>
        <v>-70.900000000000006</v>
      </c>
      <c r="G400" s="64"/>
      <c r="H400" s="117"/>
      <c r="I400" s="64">
        <f t="shared" si="16"/>
        <v>180</v>
      </c>
      <c r="J400" s="64">
        <f t="shared" si="15"/>
        <v>90</v>
      </c>
      <c r="K400" s="64"/>
      <c r="L400" s="117"/>
      <c r="M400" s="117"/>
      <c r="N400" s="64"/>
      <c r="O400" s="117"/>
      <c r="P400" s="64"/>
      <c r="Q400" s="114"/>
      <c r="Y400" s="114"/>
      <c r="Z400" s="125"/>
      <c r="AA400" s="119" t="e">
        <f>IF(#REF!&gt;0,MOD(#REF!+180,360),#REF!)</f>
        <v>#REF!</v>
      </c>
      <c r="AB400" s="119" t="e">
        <f>IF(#REF!&gt;0,-1*#REF!,#REF!)</f>
        <v>#REF!</v>
      </c>
    </row>
    <row r="401" spans="1:28" x14ac:dyDescent="0.25">
      <c r="A401" s="120"/>
      <c r="B401" s="127"/>
      <c r="C401" s="65"/>
      <c r="D401" s="65"/>
      <c r="E401" s="64">
        <f>Hole_ID!$D$2</f>
        <v>3.28</v>
      </c>
      <c r="F401" s="64">
        <f>Hole_ID!$D$3</f>
        <v>-70.900000000000006</v>
      </c>
      <c r="G401" s="64"/>
      <c r="H401" s="117"/>
      <c r="I401" s="64">
        <f t="shared" si="16"/>
        <v>180</v>
      </c>
      <c r="J401" s="64">
        <f t="shared" si="15"/>
        <v>90</v>
      </c>
      <c r="K401" s="64"/>
      <c r="L401" s="117"/>
      <c r="M401" s="117"/>
      <c r="N401" s="64"/>
      <c r="O401" s="117"/>
      <c r="P401" s="64"/>
      <c r="Q401" s="114"/>
      <c r="Y401" s="114"/>
      <c r="Z401" s="125"/>
      <c r="AA401" s="119" t="e">
        <f>IF(#REF!&gt;0,MOD(#REF!+180,360),#REF!)</f>
        <v>#REF!</v>
      </c>
      <c r="AB401" s="119" t="e">
        <f>IF(#REF!&gt;0,-1*#REF!,#REF!)</f>
        <v>#REF!</v>
      </c>
    </row>
    <row r="402" spans="1:28" x14ac:dyDescent="0.25">
      <c r="A402" s="120"/>
      <c r="B402" s="127"/>
      <c r="C402" s="65"/>
      <c r="D402" s="65"/>
      <c r="E402" s="64">
        <f>Hole_ID!$D$2</f>
        <v>3.28</v>
      </c>
      <c r="F402" s="64">
        <f>Hole_ID!$D$3</f>
        <v>-70.900000000000006</v>
      </c>
      <c r="G402" s="64"/>
      <c r="H402" s="117"/>
      <c r="I402" s="64">
        <f t="shared" si="16"/>
        <v>180</v>
      </c>
      <c r="J402" s="64">
        <f t="shared" si="15"/>
        <v>90</v>
      </c>
      <c r="K402" s="64"/>
      <c r="L402" s="117"/>
      <c r="M402" s="117"/>
      <c r="N402" s="64"/>
      <c r="O402" s="117"/>
      <c r="P402" s="64"/>
      <c r="Q402" s="114"/>
      <c r="Y402" s="114"/>
      <c r="Z402" s="125"/>
      <c r="AA402" s="119" t="e">
        <f>IF(#REF!&gt;0,MOD(#REF!+180,360),#REF!)</f>
        <v>#REF!</v>
      </c>
      <c r="AB402" s="119" t="e">
        <f>IF(#REF!&gt;0,-1*#REF!,#REF!)</f>
        <v>#REF!</v>
      </c>
    </row>
    <row r="403" spans="1:28" x14ac:dyDescent="0.25">
      <c r="A403" s="120"/>
      <c r="B403" s="127"/>
      <c r="C403" s="65"/>
      <c r="D403" s="65"/>
      <c r="E403" s="64">
        <f>Hole_ID!$D$2</f>
        <v>3.28</v>
      </c>
      <c r="F403" s="64">
        <f>Hole_ID!$D$3</f>
        <v>-70.900000000000006</v>
      </c>
      <c r="G403" s="64"/>
      <c r="H403" s="117"/>
      <c r="I403" s="64">
        <f t="shared" si="16"/>
        <v>180</v>
      </c>
      <c r="J403" s="64">
        <f t="shared" si="15"/>
        <v>90</v>
      </c>
      <c r="K403" s="64"/>
      <c r="L403" s="117"/>
      <c r="M403" s="117"/>
      <c r="N403" s="64"/>
      <c r="O403" s="117"/>
      <c r="P403" s="64"/>
      <c r="Q403" s="114"/>
      <c r="Y403" s="114"/>
      <c r="Z403" s="125"/>
      <c r="AA403" s="119" t="e">
        <f>IF(#REF!&gt;0,MOD(#REF!+180,360),#REF!)</f>
        <v>#REF!</v>
      </c>
      <c r="AB403" s="119" t="e">
        <f>IF(#REF!&gt;0,-1*#REF!,#REF!)</f>
        <v>#REF!</v>
      </c>
    </row>
    <row r="404" spans="1:28" x14ac:dyDescent="0.25">
      <c r="A404" s="120"/>
      <c r="B404" s="127"/>
      <c r="C404" s="65"/>
      <c r="D404" s="65"/>
      <c r="E404" s="64">
        <f>Hole_ID!$D$2</f>
        <v>3.28</v>
      </c>
      <c r="F404" s="64">
        <f>Hole_ID!$D$3</f>
        <v>-70.900000000000006</v>
      </c>
      <c r="G404" s="64"/>
      <c r="H404" s="117"/>
      <c r="I404" s="64">
        <f t="shared" si="16"/>
        <v>180</v>
      </c>
      <c r="J404" s="64">
        <f t="shared" si="15"/>
        <v>90</v>
      </c>
      <c r="K404" s="64"/>
      <c r="L404" s="117"/>
      <c r="M404" s="117"/>
      <c r="N404" s="64"/>
      <c r="O404" s="117"/>
      <c r="P404" s="64"/>
      <c r="Q404" s="114"/>
      <c r="Y404" s="114"/>
      <c r="Z404" s="125"/>
      <c r="AA404" s="119" t="e">
        <f>IF(#REF!&gt;0,MOD(#REF!+180,360),#REF!)</f>
        <v>#REF!</v>
      </c>
      <c r="AB404" s="119" t="e">
        <f>IF(#REF!&gt;0,-1*#REF!,#REF!)</f>
        <v>#REF!</v>
      </c>
    </row>
    <row r="405" spans="1:28" x14ac:dyDescent="0.25">
      <c r="A405" s="120"/>
      <c r="B405" s="127"/>
      <c r="C405" s="65"/>
      <c r="D405" s="65"/>
      <c r="E405" s="64">
        <f>Hole_ID!$D$2</f>
        <v>3.28</v>
      </c>
      <c r="F405" s="64">
        <f>Hole_ID!$D$3</f>
        <v>-70.900000000000006</v>
      </c>
      <c r="G405" s="64"/>
      <c r="H405" s="117"/>
      <c r="I405" s="64">
        <f t="shared" si="16"/>
        <v>180</v>
      </c>
      <c r="J405" s="64">
        <f t="shared" si="15"/>
        <v>90</v>
      </c>
      <c r="K405" s="64"/>
      <c r="L405" s="117"/>
      <c r="M405" s="117"/>
      <c r="N405" s="64"/>
      <c r="O405" s="117"/>
      <c r="P405" s="64"/>
      <c r="Q405" s="114"/>
      <c r="Y405" s="114"/>
      <c r="Z405" s="125"/>
      <c r="AA405" s="119" t="e">
        <f>IF(#REF!&gt;0,MOD(#REF!+180,360),#REF!)</f>
        <v>#REF!</v>
      </c>
      <c r="AB405" s="119" t="e">
        <f>IF(#REF!&gt;0,-1*#REF!,#REF!)</f>
        <v>#REF!</v>
      </c>
    </row>
    <row r="406" spans="1:28" x14ac:dyDescent="0.25">
      <c r="A406" s="120"/>
      <c r="B406" s="127"/>
      <c r="C406" s="65"/>
      <c r="D406" s="65"/>
      <c r="E406" s="64">
        <f>Hole_ID!$D$2</f>
        <v>3.28</v>
      </c>
      <c r="F406" s="64">
        <f>Hole_ID!$D$3</f>
        <v>-70.900000000000006</v>
      </c>
      <c r="G406" s="64"/>
      <c r="H406" s="117"/>
      <c r="I406" s="64">
        <f t="shared" si="16"/>
        <v>180</v>
      </c>
      <c r="J406" s="64">
        <f t="shared" si="15"/>
        <v>90</v>
      </c>
      <c r="K406" s="64"/>
      <c r="L406" s="117"/>
      <c r="M406" s="117"/>
      <c r="N406" s="64"/>
      <c r="O406" s="117"/>
      <c r="P406" s="64"/>
      <c r="Q406" s="114"/>
      <c r="Y406" s="114"/>
      <c r="Z406" s="125"/>
      <c r="AA406" s="119" t="e">
        <f>IF(#REF!&gt;0,MOD(#REF!+180,360),#REF!)</f>
        <v>#REF!</v>
      </c>
      <c r="AB406" s="119" t="e">
        <f>IF(#REF!&gt;0,-1*#REF!,#REF!)</f>
        <v>#REF!</v>
      </c>
    </row>
    <row r="407" spans="1:28" x14ac:dyDescent="0.25">
      <c r="A407" s="120"/>
      <c r="B407" s="127"/>
      <c r="C407" s="65"/>
      <c r="D407" s="65"/>
      <c r="E407" s="64">
        <f>Hole_ID!$D$2</f>
        <v>3.28</v>
      </c>
      <c r="F407" s="64">
        <f>Hole_ID!$D$3</f>
        <v>-70.900000000000006</v>
      </c>
      <c r="G407" s="64"/>
      <c r="H407" s="117"/>
      <c r="I407" s="64">
        <f t="shared" si="16"/>
        <v>180</v>
      </c>
      <c r="J407" s="64">
        <f t="shared" si="15"/>
        <v>90</v>
      </c>
      <c r="K407" s="64"/>
      <c r="L407" s="117"/>
      <c r="M407" s="117"/>
      <c r="N407" s="64"/>
      <c r="O407" s="117"/>
      <c r="P407" s="64"/>
      <c r="Q407" s="114"/>
      <c r="Y407" s="114"/>
      <c r="Z407" s="125"/>
      <c r="AA407" s="119" t="e">
        <f>IF(#REF!&gt;0,MOD(#REF!+180,360),#REF!)</f>
        <v>#REF!</v>
      </c>
      <c r="AB407" s="119" t="e">
        <f>IF(#REF!&gt;0,-1*#REF!,#REF!)</f>
        <v>#REF!</v>
      </c>
    </row>
    <row r="408" spans="1:28" x14ac:dyDescent="0.25">
      <c r="A408" s="120"/>
      <c r="B408" s="127"/>
      <c r="C408" s="65"/>
      <c r="D408" s="65"/>
      <c r="E408" s="64">
        <f>Hole_ID!$D$2</f>
        <v>3.28</v>
      </c>
      <c r="F408" s="64">
        <f>Hole_ID!$D$3</f>
        <v>-70.900000000000006</v>
      </c>
      <c r="G408" s="64"/>
      <c r="H408" s="117"/>
      <c r="I408" s="64">
        <f t="shared" si="16"/>
        <v>180</v>
      </c>
      <c r="J408" s="64">
        <f t="shared" si="15"/>
        <v>90</v>
      </c>
      <c r="K408" s="64"/>
      <c r="L408" s="117"/>
      <c r="M408" s="117"/>
      <c r="N408" s="64"/>
      <c r="O408" s="117"/>
      <c r="P408" s="64"/>
      <c r="Q408" s="114"/>
      <c r="Y408" s="114"/>
      <c r="Z408" s="125"/>
      <c r="AA408" s="119" t="e">
        <f>IF(#REF!&gt;0,MOD(#REF!+180,360),#REF!)</f>
        <v>#REF!</v>
      </c>
      <c r="AB408" s="119" t="e">
        <f>IF(#REF!&gt;0,-1*#REF!,#REF!)</f>
        <v>#REF!</v>
      </c>
    </row>
    <row r="409" spans="1:28" x14ac:dyDescent="0.25">
      <c r="A409" s="120"/>
      <c r="B409" s="127"/>
      <c r="C409" s="65"/>
      <c r="D409" s="65"/>
      <c r="E409" s="64">
        <f>Hole_ID!$D$2</f>
        <v>3.28</v>
      </c>
      <c r="F409" s="64">
        <f>Hole_ID!$D$3</f>
        <v>-70.900000000000006</v>
      </c>
      <c r="G409" s="64"/>
      <c r="H409" s="117"/>
      <c r="I409" s="64">
        <f t="shared" si="16"/>
        <v>180</v>
      </c>
      <c r="J409" s="64">
        <f t="shared" si="15"/>
        <v>90</v>
      </c>
      <c r="K409" s="64"/>
      <c r="L409" s="117"/>
      <c r="M409" s="117"/>
      <c r="N409" s="64"/>
      <c r="O409" s="117"/>
      <c r="P409" s="64"/>
      <c r="Q409" s="114"/>
      <c r="Y409" s="114"/>
      <c r="Z409" s="125"/>
      <c r="AA409" s="119" t="e">
        <f>IF(#REF!&gt;0,MOD(#REF!+180,360),#REF!)</f>
        <v>#REF!</v>
      </c>
      <c r="AB409" s="119" t="e">
        <f>IF(#REF!&gt;0,-1*#REF!,#REF!)</f>
        <v>#REF!</v>
      </c>
    </row>
    <row r="410" spans="1:28" x14ac:dyDescent="0.25">
      <c r="A410" s="120"/>
      <c r="B410" s="127"/>
      <c r="C410" s="65"/>
      <c r="D410" s="65"/>
      <c r="E410" s="64">
        <f>Hole_ID!$D$2</f>
        <v>3.28</v>
      </c>
      <c r="F410" s="64">
        <f>Hole_ID!$D$3</f>
        <v>-70.900000000000006</v>
      </c>
      <c r="G410" s="64"/>
      <c r="H410" s="117"/>
      <c r="I410" s="64">
        <f t="shared" si="16"/>
        <v>180</v>
      </c>
      <c r="J410" s="64">
        <f t="shared" si="15"/>
        <v>90</v>
      </c>
      <c r="K410" s="64"/>
      <c r="L410" s="117"/>
      <c r="M410" s="117"/>
      <c r="N410" s="64"/>
      <c r="O410" s="117"/>
      <c r="P410" s="64"/>
      <c r="Q410" s="114"/>
      <c r="Y410" s="114"/>
      <c r="Z410" s="125"/>
      <c r="AA410" s="119" t="e">
        <f>IF(#REF!&gt;0,MOD(#REF!+180,360),#REF!)</f>
        <v>#REF!</v>
      </c>
      <c r="AB410" s="119" t="e">
        <f>IF(#REF!&gt;0,-1*#REF!,#REF!)</f>
        <v>#REF!</v>
      </c>
    </row>
    <row r="411" spans="1:28" x14ac:dyDescent="0.25">
      <c r="A411" s="120"/>
      <c r="B411" s="127"/>
      <c r="C411" s="65"/>
      <c r="D411" s="65"/>
      <c r="E411" s="64">
        <f>Hole_ID!$D$2</f>
        <v>3.28</v>
      </c>
      <c r="F411" s="64">
        <f>Hole_ID!$D$3</f>
        <v>-70.900000000000006</v>
      </c>
      <c r="G411" s="64"/>
      <c r="H411" s="117"/>
      <c r="I411" s="64">
        <f t="shared" si="16"/>
        <v>180</v>
      </c>
      <c r="J411" s="64">
        <f t="shared" si="15"/>
        <v>90</v>
      </c>
      <c r="K411" s="64"/>
      <c r="L411" s="117"/>
      <c r="M411" s="117"/>
      <c r="N411" s="64"/>
      <c r="O411" s="117"/>
      <c r="P411" s="64"/>
      <c r="Q411" s="114"/>
      <c r="Y411" s="114"/>
      <c r="Z411" s="125"/>
      <c r="AA411" s="119" t="e">
        <f>IF(#REF!&gt;0,MOD(#REF!+180,360),#REF!)</f>
        <v>#REF!</v>
      </c>
      <c r="AB411" s="119" t="e">
        <f>IF(#REF!&gt;0,-1*#REF!,#REF!)</f>
        <v>#REF!</v>
      </c>
    </row>
    <row r="412" spans="1:28" x14ac:dyDescent="0.25">
      <c r="A412" s="120"/>
      <c r="B412" s="127"/>
      <c r="C412" s="65"/>
      <c r="D412" s="65"/>
      <c r="E412" s="64">
        <f>Hole_ID!$D$2</f>
        <v>3.28</v>
      </c>
      <c r="F412" s="64">
        <f>Hole_ID!$D$3</f>
        <v>-70.900000000000006</v>
      </c>
      <c r="G412" s="64"/>
      <c r="H412" s="117"/>
      <c r="I412" s="64">
        <f t="shared" si="16"/>
        <v>180</v>
      </c>
      <c r="J412" s="64">
        <f t="shared" si="15"/>
        <v>90</v>
      </c>
      <c r="K412" s="64"/>
      <c r="L412" s="117"/>
      <c r="M412" s="117"/>
      <c r="N412" s="64"/>
      <c r="O412" s="117"/>
      <c r="P412" s="64"/>
      <c r="Q412" s="114"/>
      <c r="Y412" s="114"/>
      <c r="Z412" s="125"/>
      <c r="AA412" s="119" t="e">
        <f>IF(#REF!&gt;0,MOD(#REF!+180,360),#REF!)</f>
        <v>#REF!</v>
      </c>
      <c r="AB412" s="119" t="e">
        <f>IF(#REF!&gt;0,-1*#REF!,#REF!)</f>
        <v>#REF!</v>
      </c>
    </row>
    <row r="413" spans="1:28" x14ac:dyDescent="0.25">
      <c r="A413" s="120"/>
      <c r="B413" s="127"/>
      <c r="C413" s="65"/>
      <c r="D413" s="65"/>
      <c r="E413" s="64">
        <f>Hole_ID!$D$2</f>
        <v>3.28</v>
      </c>
      <c r="F413" s="64">
        <f>Hole_ID!$D$3</f>
        <v>-70.900000000000006</v>
      </c>
      <c r="G413" s="64"/>
      <c r="H413" s="117"/>
      <c r="I413" s="64">
        <f t="shared" si="16"/>
        <v>180</v>
      </c>
      <c r="J413" s="64">
        <f t="shared" si="15"/>
        <v>90</v>
      </c>
      <c r="K413" s="64"/>
      <c r="L413" s="117"/>
      <c r="M413" s="117"/>
      <c r="N413" s="64"/>
      <c r="O413" s="117"/>
      <c r="P413" s="64"/>
      <c r="Q413" s="114"/>
      <c r="Y413" s="114"/>
      <c r="Z413" s="125"/>
      <c r="AA413" s="119" t="e">
        <f>IF(#REF!&gt;0,MOD(#REF!+180,360),#REF!)</f>
        <v>#REF!</v>
      </c>
      <c r="AB413" s="119" t="e">
        <f>IF(#REF!&gt;0,-1*#REF!,#REF!)</f>
        <v>#REF!</v>
      </c>
    </row>
    <row r="414" spans="1:28" x14ac:dyDescent="0.25">
      <c r="A414" s="120"/>
      <c r="B414" s="127"/>
      <c r="C414" s="65"/>
      <c r="D414" s="65"/>
      <c r="E414" s="64">
        <f>Hole_ID!$D$2</f>
        <v>3.28</v>
      </c>
      <c r="F414" s="64">
        <f>Hole_ID!$D$3</f>
        <v>-70.900000000000006</v>
      </c>
      <c r="G414" s="64"/>
      <c r="H414" s="117"/>
      <c r="I414" s="64">
        <f t="shared" si="16"/>
        <v>180</v>
      </c>
      <c r="J414" s="64">
        <f t="shared" si="15"/>
        <v>90</v>
      </c>
      <c r="K414" s="64"/>
      <c r="L414" s="117"/>
      <c r="M414" s="117"/>
      <c r="N414" s="64"/>
      <c r="O414" s="117"/>
      <c r="P414" s="64"/>
      <c r="Q414" s="114"/>
      <c r="Y414" s="114"/>
      <c r="Z414" s="125"/>
      <c r="AA414" s="119" t="e">
        <f>IF(#REF!&gt;0,MOD(#REF!+180,360),#REF!)</f>
        <v>#REF!</v>
      </c>
      <c r="AB414" s="119" t="e">
        <f>IF(#REF!&gt;0,-1*#REF!,#REF!)</f>
        <v>#REF!</v>
      </c>
    </row>
    <row r="415" spans="1:28" x14ac:dyDescent="0.25">
      <c r="A415" s="120"/>
      <c r="B415" s="127"/>
      <c r="C415" s="65"/>
      <c r="D415" s="65"/>
      <c r="E415" s="64">
        <f>Hole_ID!$D$2</f>
        <v>3.28</v>
      </c>
      <c r="F415" s="64">
        <f>Hole_ID!$D$3</f>
        <v>-70.900000000000006</v>
      </c>
      <c r="G415" s="64"/>
      <c r="H415" s="117"/>
      <c r="I415" s="64">
        <f t="shared" si="16"/>
        <v>180</v>
      </c>
      <c r="J415" s="64">
        <f t="shared" si="15"/>
        <v>90</v>
      </c>
      <c r="K415" s="64"/>
      <c r="L415" s="117"/>
      <c r="M415" s="117"/>
      <c r="N415" s="64"/>
      <c r="O415" s="117"/>
      <c r="P415" s="64"/>
      <c r="Q415" s="114"/>
      <c r="Y415" s="114"/>
      <c r="Z415" s="125"/>
      <c r="AA415" s="119" t="e">
        <f>IF(#REF!&gt;0,MOD(#REF!+180,360),#REF!)</f>
        <v>#REF!</v>
      </c>
      <c r="AB415" s="119" t="e">
        <f>IF(#REF!&gt;0,-1*#REF!,#REF!)</f>
        <v>#REF!</v>
      </c>
    </row>
    <row r="416" spans="1:28" x14ac:dyDescent="0.25">
      <c r="A416" s="120"/>
      <c r="B416" s="127"/>
      <c r="C416" s="65"/>
      <c r="D416" s="65"/>
      <c r="E416" s="64">
        <f>Hole_ID!$D$2</f>
        <v>3.28</v>
      </c>
      <c r="F416" s="64">
        <f>Hole_ID!$D$3</f>
        <v>-70.900000000000006</v>
      </c>
      <c r="G416" s="64"/>
      <c r="H416" s="117"/>
      <c r="I416" s="64">
        <f t="shared" si="16"/>
        <v>180</v>
      </c>
      <c r="J416" s="64">
        <f t="shared" si="15"/>
        <v>90</v>
      </c>
      <c r="K416" s="64"/>
      <c r="L416" s="117"/>
      <c r="M416" s="117"/>
      <c r="N416" s="64"/>
      <c r="O416" s="117"/>
      <c r="P416" s="64"/>
      <c r="Q416" s="114"/>
      <c r="Y416" s="114"/>
      <c r="Z416" s="125"/>
      <c r="AA416" s="119" t="e">
        <f>IF(#REF!&gt;0,MOD(#REF!+180,360),#REF!)</f>
        <v>#REF!</v>
      </c>
      <c r="AB416" s="119" t="e">
        <f>IF(#REF!&gt;0,-1*#REF!,#REF!)</f>
        <v>#REF!</v>
      </c>
    </row>
    <row r="417" spans="1:28" x14ac:dyDescent="0.25">
      <c r="A417" s="120"/>
      <c r="B417" s="127"/>
      <c r="C417" s="65"/>
      <c r="D417" s="65"/>
      <c r="E417" s="64">
        <f>Hole_ID!$D$2</f>
        <v>3.28</v>
      </c>
      <c r="F417" s="64">
        <f>Hole_ID!$D$3</f>
        <v>-70.900000000000006</v>
      </c>
      <c r="G417" s="64"/>
      <c r="H417" s="117"/>
      <c r="I417" s="64">
        <f t="shared" si="16"/>
        <v>180</v>
      </c>
      <c r="J417" s="64">
        <f t="shared" si="15"/>
        <v>90</v>
      </c>
      <c r="K417" s="64"/>
      <c r="L417" s="117"/>
      <c r="M417" s="117"/>
      <c r="N417" s="64"/>
      <c r="O417" s="117"/>
      <c r="P417" s="64"/>
      <c r="Q417" s="114"/>
      <c r="Y417" s="114"/>
      <c r="Z417" s="125"/>
      <c r="AA417" s="119" t="e">
        <f>IF(#REF!&gt;0,MOD(#REF!+180,360),#REF!)</f>
        <v>#REF!</v>
      </c>
      <c r="AB417" s="119" t="e">
        <f>IF(#REF!&gt;0,-1*#REF!,#REF!)</f>
        <v>#REF!</v>
      </c>
    </row>
    <row r="418" spans="1:28" x14ac:dyDescent="0.25">
      <c r="A418" s="120"/>
      <c r="B418" s="127"/>
      <c r="C418" s="65"/>
      <c r="D418" s="65"/>
      <c r="E418" s="64">
        <f>Hole_ID!$D$2</f>
        <v>3.28</v>
      </c>
      <c r="F418" s="64">
        <f>Hole_ID!$D$3</f>
        <v>-70.900000000000006</v>
      </c>
      <c r="G418" s="64"/>
      <c r="H418" s="117"/>
      <c r="I418" s="64">
        <f t="shared" si="16"/>
        <v>180</v>
      </c>
      <c r="J418" s="64">
        <f t="shared" si="15"/>
        <v>90</v>
      </c>
      <c r="K418" s="64"/>
      <c r="L418" s="117"/>
      <c r="M418" s="117"/>
      <c r="N418" s="64"/>
      <c r="O418" s="117"/>
      <c r="P418" s="64"/>
      <c r="Q418" s="114"/>
      <c r="Y418" s="114"/>
      <c r="Z418" s="125"/>
      <c r="AA418" s="119" t="e">
        <f>IF(#REF!&gt;0,MOD(#REF!+180,360),#REF!)</f>
        <v>#REF!</v>
      </c>
      <c r="AB418" s="119" t="e">
        <f>IF(#REF!&gt;0,-1*#REF!,#REF!)</f>
        <v>#REF!</v>
      </c>
    </row>
    <row r="419" spans="1:28" x14ac:dyDescent="0.25">
      <c r="A419" s="120"/>
      <c r="B419" s="127"/>
      <c r="C419" s="65"/>
      <c r="D419" s="65"/>
      <c r="E419" s="64">
        <f>Hole_ID!$D$2</f>
        <v>3.28</v>
      </c>
      <c r="F419" s="64">
        <f>Hole_ID!$D$3</f>
        <v>-70.900000000000006</v>
      </c>
      <c r="G419" s="64"/>
      <c r="H419" s="117"/>
      <c r="I419" s="64">
        <f t="shared" si="16"/>
        <v>180</v>
      </c>
      <c r="J419" s="64">
        <f t="shared" si="15"/>
        <v>90</v>
      </c>
      <c r="K419" s="64"/>
      <c r="L419" s="117"/>
      <c r="M419" s="117"/>
      <c r="N419" s="64"/>
      <c r="O419" s="117"/>
      <c r="P419" s="64"/>
      <c r="Q419" s="114"/>
      <c r="Y419" s="114"/>
      <c r="Z419" s="125"/>
      <c r="AA419" s="119" t="e">
        <f>IF(#REF!&gt;0,MOD(#REF!+180,360),#REF!)</f>
        <v>#REF!</v>
      </c>
      <c r="AB419" s="119" t="e">
        <f>IF(#REF!&gt;0,-1*#REF!,#REF!)</f>
        <v>#REF!</v>
      </c>
    </row>
    <row r="420" spans="1:28" x14ac:dyDescent="0.25">
      <c r="A420" s="120"/>
      <c r="B420" s="127"/>
      <c r="C420" s="65"/>
      <c r="D420" s="65"/>
      <c r="E420" s="64">
        <f>Hole_ID!$D$2</f>
        <v>3.28</v>
      </c>
      <c r="F420" s="64">
        <f>Hole_ID!$D$3</f>
        <v>-70.900000000000006</v>
      </c>
      <c r="G420" s="64"/>
      <c r="H420" s="117"/>
      <c r="I420" s="64">
        <f t="shared" si="16"/>
        <v>180</v>
      </c>
      <c r="J420" s="64">
        <f t="shared" si="15"/>
        <v>90</v>
      </c>
      <c r="K420" s="64"/>
      <c r="L420" s="117"/>
      <c r="M420" s="117"/>
      <c r="N420" s="64"/>
      <c r="O420" s="117"/>
      <c r="P420" s="64"/>
      <c r="Q420" s="114"/>
      <c r="Y420" s="114"/>
      <c r="Z420" s="125"/>
      <c r="AA420" s="119" t="e">
        <f>IF(#REF!&gt;0,MOD(#REF!+180,360),#REF!)</f>
        <v>#REF!</v>
      </c>
      <c r="AB420" s="119" t="e">
        <f>IF(#REF!&gt;0,-1*#REF!,#REF!)</f>
        <v>#REF!</v>
      </c>
    </row>
    <row r="421" spans="1:28" x14ac:dyDescent="0.25">
      <c r="A421" s="120"/>
      <c r="B421" s="127"/>
      <c r="C421" s="65"/>
      <c r="D421" s="65"/>
      <c r="E421" s="64">
        <f>Hole_ID!$D$2</f>
        <v>3.28</v>
      </c>
      <c r="F421" s="64">
        <f>Hole_ID!$D$3</f>
        <v>-70.900000000000006</v>
      </c>
      <c r="G421" s="64"/>
      <c r="H421" s="117"/>
      <c r="I421" s="64">
        <f t="shared" si="16"/>
        <v>180</v>
      </c>
      <c r="J421" s="64">
        <f t="shared" si="15"/>
        <v>90</v>
      </c>
      <c r="K421" s="64"/>
      <c r="L421" s="117"/>
      <c r="M421" s="117"/>
      <c r="N421" s="64"/>
      <c r="O421" s="117"/>
      <c r="P421" s="64"/>
      <c r="Q421" s="114"/>
      <c r="Y421" s="114"/>
      <c r="Z421" s="125"/>
      <c r="AA421" s="119" t="e">
        <f>IF(#REF!&gt;0,MOD(#REF!+180,360),#REF!)</f>
        <v>#REF!</v>
      </c>
      <c r="AB421" s="119" t="e">
        <f>IF(#REF!&gt;0,-1*#REF!,#REF!)</f>
        <v>#REF!</v>
      </c>
    </row>
    <row r="422" spans="1:28" x14ac:dyDescent="0.25">
      <c r="A422" s="120"/>
      <c r="B422" s="127"/>
      <c r="C422" s="65"/>
      <c r="D422" s="65"/>
      <c r="E422" s="64">
        <f>Hole_ID!$D$2</f>
        <v>3.28</v>
      </c>
      <c r="F422" s="64">
        <f>Hole_ID!$D$3</f>
        <v>-70.900000000000006</v>
      </c>
      <c r="G422" s="64"/>
      <c r="H422" s="117"/>
      <c r="I422" s="64">
        <f t="shared" si="16"/>
        <v>180</v>
      </c>
      <c r="J422" s="64">
        <f t="shared" si="15"/>
        <v>90</v>
      </c>
      <c r="K422" s="64"/>
      <c r="L422" s="117"/>
      <c r="M422" s="117"/>
      <c r="N422" s="64"/>
      <c r="O422" s="117"/>
      <c r="P422" s="64"/>
      <c r="Q422" s="114"/>
      <c r="Y422" s="114"/>
      <c r="Z422" s="125"/>
      <c r="AA422" s="119" t="e">
        <f>IF(#REF!&gt;0,MOD(#REF!+180,360),#REF!)</f>
        <v>#REF!</v>
      </c>
      <c r="AB422" s="119" t="e">
        <f>IF(#REF!&gt;0,-1*#REF!,#REF!)</f>
        <v>#REF!</v>
      </c>
    </row>
    <row r="423" spans="1:28" x14ac:dyDescent="0.25">
      <c r="A423" s="120"/>
      <c r="B423" s="127"/>
      <c r="C423" s="65"/>
      <c r="D423" s="65"/>
      <c r="E423" s="64">
        <f>Hole_ID!$D$2</f>
        <v>3.28</v>
      </c>
      <c r="F423" s="64">
        <f>Hole_ID!$D$3</f>
        <v>-70.900000000000006</v>
      </c>
      <c r="G423" s="64"/>
      <c r="H423" s="117"/>
      <c r="I423" s="64">
        <f t="shared" si="16"/>
        <v>180</v>
      </c>
      <c r="J423" s="64">
        <f t="shared" si="15"/>
        <v>90</v>
      </c>
      <c r="K423" s="64"/>
      <c r="L423" s="117"/>
      <c r="M423" s="117"/>
      <c r="N423" s="64"/>
      <c r="O423" s="117"/>
      <c r="P423" s="64"/>
      <c r="Q423" s="114"/>
      <c r="Y423" s="114"/>
      <c r="Z423" s="125"/>
      <c r="AA423" s="119" t="e">
        <f>IF(#REF!&gt;0,MOD(#REF!+180,360),#REF!)</f>
        <v>#REF!</v>
      </c>
      <c r="AB423" s="119" t="e">
        <f>IF(#REF!&gt;0,-1*#REF!,#REF!)</f>
        <v>#REF!</v>
      </c>
    </row>
    <row r="424" spans="1:28" x14ac:dyDescent="0.25">
      <c r="A424" s="120"/>
      <c r="B424" s="127"/>
      <c r="C424" s="65"/>
      <c r="D424" s="65"/>
      <c r="E424" s="64">
        <f>Hole_ID!$D$2</f>
        <v>3.28</v>
      </c>
      <c r="F424" s="64">
        <f>Hole_ID!$D$3</f>
        <v>-70.900000000000006</v>
      </c>
      <c r="G424" s="64"/>
      <c r="H424" s="117"/>
      <c r="I424" s="64">
        <f t="shared" si="16"/>
        <v>180</v>
      </c>
      <c r="J424" s="64">
        <f t="shared" si="15"/>
        <v>90</v>
      </c>
      <c r="K424" s="64"/>
      <c r="L424" s="117"/>
      <c r="M424" s="117"/>
      <c r="N424" s="64"/>
      <c r="O424" s="117"/>
      <c r="P424" s="64"/>
      <c r="Q424" s="114"/>
      <c r="Y424" s="114"/>
      <c r="Z424" s="125"/>
      <c r="AA424" s="119" t="e">
        <f>IF(#REF!&gt;0,MOD(#REF!+180,360),#REF!)</f>
        <v>#REF!</v>
      </c>
      <c r="AB424" s="119" t="e">
        <f>IF(#REF!&gt;0,-1*#REF!,#REF!)</f>
        <v>#REF!</v>
      </c>
    </row>
    <row r="425" spans="1:28" x14ac:dyDescent="0.25">
      <c r="A425" s="120"/>
      <c r="B425" s="127"/>
      <c r="C425" s="65"/>
      <c r="D425" s="65"/>
      <c r="E425" s="64">
        <f>Hole_ID!$D$2</f>
        <v>3.28</v>
      </c>
      <c r="F425" s="64">
        <f>Hole_ID!$D$3</f>
        <v>-70.900000000000006</v>
      </c>
      <c r="G425" s="64"/>
      <c r="H425" s="117"/>
      <c r="I425" s="64">
        <f t="shared" si="16"/>
        <v>180</v>
      </c>
      <c r="J425" s="64">
        <f t="shared" si="15"/>
        <v>90</v>
      </c>
      <c r="K425" s="64"/>
      <c r="L425" s="117"/>
      <c r="M425" s="117"/>
      <c r="N425" s="64"/>
      <c r="O425" s="117"/>
      <c r="P425" s="64"/>
      <c r="Q425" s="114"/>
      <c r="Y425" s="114"/>
      <c r="Z425" s="125"/>
      <c r="AA425" s="119" t="e">
        <f>IF(#REF!&gt;0,MOD(#REF!+180,360),#REF!)</f>
        <v>#REF!</v>
      </c>
      <c r="AB425" s="119" t="e">
        <f>IF(#REF!&gt;0,-1*#REF!,#REF!)</f>
        <v>#REF!</v>
      </c>
    </row>
    <row r="426" spans="1:28" x14ac:dyDescent="0.25">
      <c r="A426" s="120"/>
      <c r="B426" s="127"/>
      <c r="C426" s="65"/>
      <c r="D426" s="65"/>
      <c r="E426" s="64">
        <f>Hole_ID!$D$2</f>
        <v>3.28</v>
      </c>
      <c r="F426" s="64">
        <f>Hole_ID!$D$3</f>
        <v>-70.900000000000006</v>
      </c>
      <c r="G426" s="64"/>
      <c r="H426" s="117"/>
      <c r="I426" s="64">
        <f t="shared" si="16"/>
        <v>180</v>
      </c>
      <c r="J426" s="64">
        <f t="shared" si="15"/>
        <v>90</v>
      </c>
      <c r="K426" s="64"/>
      <c r="L426" s="117"/>
      <c r="M426" s="117"/>
      <c r="N426" s="64"/>
      <c r="O426" s="117"/>
      <c r="P426" s="64"/>
      <c r="Q426" s="114"/>
      <c r="Y426" s="114"/>
      <c r="Z426" s="125"/>
      <c r="AA426" s="119" t="e">
        <f>IF(#REF!&gt;0,MOD(#REF!+180,360),#REF!)</f>
        <v>#REF!</v>
      </c>
      <c r="AB426" s="119" t="e">
        <f>IF(#REF!&gt;0,-1*#REF!,#REF!)</f>
        <v>#REF!</v>
      </c>
    </row>
    <row r="427" spans="1:28" x14ac:dyDescent="0.25">
      <c r="A427" s="120"/>
      <c r="B427" s="127"/>
      <c r="C427" s="65"/>
      <c r="D427" s="65"/>
      <c r="E427" s="64">
        <f>Hole_ID!$D$2</f>
        <v>3.28</v>
      </c>
      <c r="F427" s="64">
        <f>Hole_ID!$D$3</f>
        <v>-70.900000000000006</v>
      </c>
      <c r="G427" s="64"/>
      <c r="H427" s="117"/>
      <c r="I427" s="64">
        <f t="shared" si="16"/>
        <v>180</v>
      </c>
      <c r="J427" s="64">
        <f t="shared" si="15"/>
        <v>90</v>
      </c>
      <c r="K427" s="64"/>
      <c r="L427" s="117"/>
      <c r="M427" s="117"/>
      <c r="N427" s="64"/>
      <c r="O427" s="117"/>
      <c r="P427" s="64"/>
      <c r="Q427" s="114"/>
      <c r="Y427" s="114"/>
      <c r="Z427" s="125"/>
      <c r="AA427" s="119" t="e">
        <f>IF(#REF!&gt;0,MOD(#REF!+180,360),#REF!)</f>
        <v>#REF!</v>
      </c>
      <c r="AB427" s="119" t="e">
        <f>IF(#REF!&gt;0,-1*#REF!,#REF!)</f>
        <v>#REF!</v>
      </c>
    </row>
    <row r="428" spans="1:28" x14ac:dyDescent="0.25">
      <c r="A428" s="120"/>
      <c r="B428" s="127"/>
      <c r="C428" s="65"/>
      <c r="D428" s="65"/>
      <c r="E428" s="64">
        <f>Hole_ID!$D$2</f>
        <v>3.28</v>
      </c>
      <c r="F428" s="64">
        <f>Hole_ID!$D$3</f>
        <v>-70.900000000000006</v>
      </c>
      <c r="G428" s="64"/>
      <c r="H428" s="117"/>
      <c r="I428" s="64">
        <f t="shared" si="16"/>
        <v>180</v>
      </c>
      <c r="J428" s="64">
        <f t="shared" si="15"/>
        <v>90</v>
      </c>
      <c r="K428" s="64"/>
      <c r="L428" s="117"/>
      <c r="M428" s="117"/>
      <c r="N428" s="64"/>
      <c r="O428" s="117"/>
      <c r="P428" s="64"/>
      <c r="Q428" s="114"/>
      <c r="Y428" s="114"/>
      <c r="Z428" s="125"/>
      <c r="AA428" s="119" t="e">
        <f>IF(#REF!&gt;0,MOD(#REF!+180,360),#REF!)</f>
        <v>#REF!</v>
      </c>
      <c r="AB428" s="119" t="e">
        <f>IF(#REF!&gt;0,-1*#REF!,#REF!)</f>
        <v>#REF!</v>
      </c>
    </row>
    <row r="429" spans="1:28" x14ac:dyDescent="0.25">
      <c r="A429" s="120"/>
      <c r="B429" s="127"/>
      <c r="C429" s="65"/>
      <c r="D429" s="65"/>
      <c r="E429" s="64">
        <f>Hole_ID!$D$2</f>
        <v>3.28</v>
      </c>
      <c r="F429" s="64">
        <f>Hole_ID!$D$3</f>
        <v>-70.900000000000006</v>
      </c>
      <c r="G429" s="64"/>
      <c r="H429" s="117"/>
      <c r="I429" s="64">
        <f t="shared" si="16"/>
        <v>180</v>
      </c>
      <c r="J429" s="64">
        <f t="shared" si="15"/>
        <v>90</v>
      </c>
      <c r="K429" s="64"/>
      <c r="L429" s="117"/>
      <c r="M429" s="117"/>
      <c r="N429" s="64"/>
      <c r="O429" s="117"/>
      <c r="P429" s="64"/>
      <c r="Q429" s="114"/>
      <c r="Y429" s="114"/>
      <c r="Z429" s="125"/>
      <c r="AA429" s="119" t="e">
        <f>IF(#REF!&gt;0,MOD(#REF!+180,360),#REF!)</f>
        <v>#REF!</v>
      </c>
      <c r="AB429" s="119" t="e">
        <f>IF(#REF!&gt;0,-1*#REF!,#REF!)</f>
        <v>#REF!</v>
      </c>
    </row>
    <row r="430" spans="1:28" x14ac:dyDescent="0.25">
      <c r="A430" s="120"/>
      <c r="B430" s="127"/>
      <c r="C430" s="65"/>
      <c r="D430" s="65"/>
      <c r="E430" s="64">
        <f>Hole_ID!$D$2</f>
        <v>3.28</v>
      </c>
      <c r="F430" s="64">
        <f>Hole_ID!$D$3</f>
        <v>-70.900000000000006</v>
      </c>
      <c r="G430" s="64"/>
      <c r="H430" s="117"/>
      <c r="I430" s="64">
        <f t="shared" si="16"/>
        <v>180</v>
      </c>
      <c r="J430" s="64">
        <f t="shared" si="15"/>
        <v>90</v>
      </c>
      <c r="K430" s="64"/>
      <c r="L430" s="117"/>
      <c r="M430" s="117"/>
      <c r="N430" s="64"/>
      <c r="O430" s="117"/>
      <c r="P430" s="64"/>
      <c r="Q430" s="114"/>
      <c r="Y430" s="114"/>
      <c r="Z430" s="125"/>
      <c r="AA430" s="119" t="e">
        <f>IF(#REF!&gt;0,MOD(#REF!+180,360),#REF!)</f>
        <v>#REF!</v>
      </c>
      <c r="AB430" s="119" t="e">
        <f>IF(#REF!&gt;0,-1*#REF!,#REF!)</f>
        <v>#REF!</v>
      </c>
    </row>
    <row r="431" spans="1:28" x14ac:dyDescent="0.25">
      <c r="A431" s="120"/>
      <c r="B431" s="127"/>
      <c r="C431" s="65"/>
      <c r="D431" s="65"/>
      <c r="E431" s="64">
        <f>Hole_ID!$D$2</f>
        <v>3.28</v>
      </c>
      <c r="F431" s="64">
        <f>Hole_ID!$D$3</f>
        <v>-70.900000000000006</v>
      </c>
      <c r="G431" s="64"/>
      <c r="H431" s="117"/>
      <c r="I431" s="64">
        <f t="shared" si="16"/>
        <v>180</v>
      </c>
      <c r="J431" s="64">
        <f t="shared" si="15"/>
        <v>90</v>
      </c>
      <c r="K431" s="64"/>
      <c r="L431" s="117"/>
      <c r="M431" s="117"/>
      <c r="N431" s="64"/>
      <c r="O431" s="117"/>
      <c r="P431" s="64"/>
      <c r="Q431" s="114"/>
      <c r="Y431" s="114"/>
      <c r="Z431" s="125"/>
      <c r="AA431" s="119" t="e">
        <f>IF(#REF!&gt;0,MOD(#REF!+180,360),#REF!)</f>
        <v>#REF!</v>
      </c>
      <c r="AB431" s="119" t="e">
        <f>IF(#REF!&gt;0,-1*#REF!,#REF!)</f>
        <v>#REF!</v>
      </c>
    </row>
    <row r="432" spans="1:28" x14ac:dyDescent="0.25">
      <c r="A432" s="120"/>
      <c r="B432" s="127"/>
      <c r="C432" s="65"/>
      <c r="D432" s="65"/>
      <c r="E432" s="64">
        <f>Hole_ID!$D$2</f>
        <v>3.28</v>
      </c>
      <c r="F432" s="64">
        <f>Hole_ID!$D$3</f>
        <v>-70.900000000000006</v>
      </c>
      <c r="G432" s="64"/>
      <c r="H432" s="117"/>
      <c r="I432" s="64">
        <f t="shared" si="16"/>
        <v>180</v>
      </c>
      <c r="J432" s="64">
        <f t="shared" si="15"/>
        <v>90</v>
      </c>
      <c r="K432" s="64"/>
      <c r="L432" s="117"/>
      <c r="M432" s="117"/>
      <c r="N432" s="64"/>
      <c r="O432" s="117"/>
      <c r="P432" s="64"/>
      <c r="Q432" s="114"/>
      <c r="Y432" s="114"/>
      <c r="Z432" s="125"/>
      <c r="AA432" s="119" t="e">
        <f>IF(#REF!&gt;0,MOD(#REF!+180,360),#REF!)</f>
        <v>#REF!</v>
      </c>
      <c r="AB432" s="119" t="e">
        <f>IF(#REF!&gt;0,-1*#REF!,#REF!)</f>
        <v>#REF!</v>
      </c>
    </row>
    <row r="433" spans="1:28" x14ac:dyDescent="0.25">
      <c r="A433" s="120"/>
      <c r="B433" s="127"/>
      <c r="C433" s="65"/>
      <c r="D433" s="65"/>
      <c r="E433" s="64">
        <f>Hole_ID!$D$2</f>
        <v>3.28</v>
      </c>
      <c r="F433" s="64">
        <f>Hole_ID!$D$3</f>
        <v>-70.900000000000006</v>
      </c>
      <c r="G433" s="64"/>
      <c r="H433" s="117"/>
      <c r="I433" s="64">
        <f t="shared" si="16"/>
        <v>180</v>
      </c>
      <c r="J433" s="64">
        <f t="shared" si="15"/>
        <v>90</v>
      </c>
      <c r="K433" s="64"/>
      <c r="L433" s="117"/>
      <c r="M433" s="117"/>
      <c r="N433" s="64"/>
      <c r="O433" s="117"/>
      <c r="P433" s="64"/>
      <c r="Q433" s="114"/>
      <c r="Y433" s="114"/>
      <c r="Z433" s="125"/>
      <c r="AA433" s="119" t="e">
        <f>IF(#REF!&gt;0,MOD(#REF!+180,360),#REF!)</f>
        <v>#REF!</v>
      </c>
      <c r="AB433" s="119" t="e">
        <f>IF(#REF!&gt;0,-1*#REF!,#REF!)</f>
        <v>#REF!</v>
      </c>
    </row>
    <row r="434" spans="1:28" x14ac:dyDescent="0.25">
      <c r="A434" s="120"/>
      <c r="B434" s="127"/>
      <c r="C434" s="65"/>
      <c r="D434" s="65"/>
      <c r="E434" s="64">
        <f>Hole_ID!$D$2</f>
        <v>3.28</v>
      </c>
      <c r="F434" s="64">
        <f>Hole_ID!$D$3</f>
        <v>-70.900000000000006</v>
      </c>
      <c r="G434" s="64"/>
      <c r="H434" s="117"/>
      <c r="I434" s="64">
        <f t="shared" si="16"/>
        <v>180</v>
      </c>
      <c r="J434" s="64">
        <f t="shared" ref="J434:J497" si="17">90-G434</f>
        <v>90</v>
      </c>
      <c r="K434" s="64"/>
      <c r="L434" s="117"/>
      <c r="M434" s="117"/>
      <c r="N434" s="64"/>
      <c r="O434" s="117"/>
      <c r="P434" s="64"/>
      <c r="Q434" s="114"/>
      <c r="Y434" s="114"/>
      <c r="Z434" s="125"/>
      <c r="AA434" s="119" t="e">
        <f>IF(#REF!&gt;0,MOD(#REF!+180,360),#REF!)</f>
        <v>#REF!</v>
      </c>
      <c r="AB434" s="119" t="e">
        <f>IF(#REF!&gt;0,-1*#REF!,#REF!)</f>
        <v>#REF!</v>
      </c>
    </row>
    <row r="435" spans="1:28" x14ac:dyDescent="0.25">
      <c r="A435" s="120"/>
      <c r="B435" s="127"/>
      <c r="C435" s="65"/>
      <c r="D435" s="65"/>
      <c r="E435" s="64">
        <f>Hole_ID!$D$2</f>
        <v>3.28</v>
      </c>
      <c r="F435" s="64">
        <f>Hole_ID!$D$3</f>
        <v>-70.900000000000006</v>
      </c>
      <c r="G435" s="64"/>
      <c r="H435" s="117"/>
      <c r="I435" s="64">
        <f t="shared" si="16"/>
        <v>180</v>
      </c>
      <c r="J435" s="64">
        <f t="shared" si="17"/>
        <v>90</v>
      </c>
      <c r="K435" s="64"/>
      <c r="L435" s="117"/>
      <c r="M435" s="117"/>
      <c r="N435" s="64"/>
      <c r="O435" s="117"/>
      <c r="P435" s="64"/>
      <c r="Q435" s="114"/>
      <c r="Y435" s="114"/>
      <c r="Z435" s="125"/>
      <c r="AA435" s="119" t="e">
        <f>IF(#REF!&gt;0,MOD(#REF!+180,360),#REF!)</f>
        <v>#REF!</v>
      </c>
      <c r="AB435" s="119" t="e">
        <f>IF(#REF!&gt;0,-1*#REF!,#REF!)</f>
        <v>#REF!</v>
      </c>
    </row>
    <row r="436" spans="1:28" x14ac:dyDescent="0.25">
      <c r="A436" s="120"/>
      <c r="B436" s="127"/>
      <c r="C436" s="65"/>
      <c r="D436" s="65"/>
      <c r="E436" s="64">
        <f>Hole_ID!$D$2</f>
        <v>3.28</v>
      </c>
      <c r="F436" s="64">
        <f>Hole_ID!$D$3</f>
        <v>-70.900000000000006</v>
      </c>
      <c r="G436" s="64"/>
      <c r="H436" s="117"/>
      <c r="I436" s="64">
        <f t="shared" si="16"/>
        <v>180</v>
      </c>
      <c r="J436" s="64">
        <f t="shared" si="17"/>
        <v>90</v>
      </c>
      <c r="K436" s="64"/>
      <c r="L436" s="117"/>
      <c r="M436" s="117"/>
      <c r="N436" s="64"/>
      <c r="O436" s="117"/>
      <c r="P436" s="64"/>
      <c r="Q436" s="114"/>
      <c r="Y436" s="114"/>
      <c r="Z436" s="125"/>
      <c r="AA436" s="119" t="e">
        <f>IF(#REF!&gt;0,MOD(#REF!+180,360),#REF!)</f>
        <v>#REF!</v>
      </c>
      <c r="AB436" s="119" t="e">
        <f>IF(#REF!&gt;0,-1*#REF!,#REF!)</f>
        <v>#REF!</v>
      </c>
    </row>
    <row r="437" spans="1:28" x14ac:dyDescent="0.25">
      <c r="A437" s="120"/>
      <c r="B437" s="127"/>
      <c r="C437" s="65"/>
      <c r="D437" s="65"/>
      <c r="E437" s="64">
        <f>Hole_ID!$D$2</f>
        <v>3.28</v>
      </c>
      <c r="F437" s="64">
        <f>Hole_ID!$D$3</f>
        <v>-70.900000000000006</v>
      </c>
      <c r="G437" s="64"/>
      <c r="H437" s="117"/>
      <c r="I437" s="64">
        <f t="shared" si="16"/>
        <v>180</v>
      </c>
      <c r="J437" s="64">
        <f t="shared" si="17"/>
        <v>90</v>
      </c>
      <c r="K437" s="64"/>
      <c r="L437" s="117"/>
      <c r="M437" s="117"/>
      <c r="N437" s="64"/>
      <c r="O437" s="117"/>
      <c r="P437" s="64"/>
      <c r="Q437" s="114"/>
      <c r="Y437" s="114"/>
      <c r="Z437" s="125"/>
      <c r="AA437" s="119" t="e">
        <f>IF(#REF!&gt;0,MOD(#REF!+180,360),#REF!)</f>
        <v>#REF!</v>
      </c>
      <c r="AB437" s="119" t="e">
        <f>IF(#REF!&gt;0,-1*#REF!,#REF!)</f>
        <v>#REF!</v>
      </c>
    </row>
    <row r="438" spans="1:28" x14ac:dyDescent="0.25">
      <c r="A438" s="120"/>
      <c r="B438" s="127"/>
      <c r="C438" s="65"/>
      <c r="D438" s="65"/>
      <c r="E438" s="64">
        <f>Hole_ID!$D$2</f>
        <v>3.28</v>
      </c>
      <c r="F438" s="64">
        <f>Hole_ID!$D$3</f>
        <v>-70.900000000000006</v>
      </c>
      <c r="G438" s="64"/>
      <c r="H438" s="117"/>
      <c r="I438" s="64">
        <f t="shared" si="16"/>
        <v>180</v>
      </c>
      <c r="J438" s="64">
        <f t="shared" si="17"/>
        <v>90</v>
      </c>
      <c r="K438" s="64"/>
      <c r="L438" s="117"/>
      <c r="M438" s="117"/>
      <c r="N438" s="64"/>
      <c r="O438" s="117"/>
      <c r="P438" s="64"/>
      <c r="Q438" s="114"/>
      <c r="Y438" s="114"/>
      <c r="Z438" s="125"/>
      <c r="AA438" s="119" t="e">
        <f>IF(#REF!&gt;0,MOD(#REF!+180,360),#REF!)</f>
        <v>#REF!</v>
      </c>
      <c r="AB438" s="119" t="e">
        <f>IF(#REF!&gt;0,-1*#REF!,#REF!)</f>
        <v>#REF!</v>
      </c>
    </row>
    <row r="439" spans="1:28" x14ac:dyDescent="0.25">
      <c r="A439" s="120"/>
      <c r="B439" s="127"/>
      <c r="C439" s="65"/>
      <c r="D439" s="65"/>
      <c r="E439" s="64">
        <f>Hole_ID!$D$2</f>
        <v>3.28</v>
      </c>
      <c r="F439" s="64">
        <f>Hole_ID!$D$3</f>
        <v>-70.900000000000006</v>
      </c>
      <c r="G439" s="64"/>
      <c r="H439" s="117"/>
      <c r="I439" s="64">
        <f t="shared" si="16"/>
        <v>180</v>
      </c>
      <c r="J439" s="64">
        <f t="shared" si="17"/>
        <v>90</v>
      </c>
      <c r="K439" s="64"/>
      <c r="L439" s="117"/>
      <c r="M439" s="117"/>
      <c r="N439" s="64"/>
      <c r="O439" s="117"/>
      <c r="P439" s="64"/>
      <c r="Q439" s="114"/>
      <c r="Y439" s="114"/>
      <c r="Z439" s="125"/>
      <c r="AA439" s="119" t="e">
        <f>IF(#REF!&gt;0,MOD(#REF!+180,360),#REF!)</f>
        <v>#REF!</v>
      </c>
      <c r="AB439" s="119" t="e">
        <f>IF(#REF!&gt;0,-1*#REF!,#REF!)</f>
        <v>#REF!</v>
      </c>
    </row>
    <row r="440" spans="1:28" x14ac:dyDescent="0.25">
      <c r="A440" s="120"/>
      <c r="B440" s="127"/>
      <c r="C440" s="65"/>
      <c r="D440" s="65"/>
      <c r="E440" s="64">
        <f>Hole_ID!$D$2</f>
        <v>3.28</v>
      </c>
      <c r="F440" s="64">
        <f>Hole_ID!$D$3</f>
        <v>-70.900000000000006</v>
      </c>
      <c r="G440" s="64"/>
      <c r="H440" s="117"/>
      <c r="I440" s="64">
        <f t="shared" si="16"/>
        <v>180</v>
      </c>
      <c r="J440" s="64">
        <f t="shared" si="17"/>
        <v>90</v>
      </c>
      <c r="K440" s="64"/>
      <c r="L440" s="117"/>
      <c r="M440" s="117"/>
      <c r="N440" s="64"/>
      <c r="O440" s="117"/>
      <c r="P440" s="64"/>
      <c r="Q440" s="114"/>
      <c r="Y440" s="114"/>
      <c r="Z440" s="125"/>
      <c r="AA440" s="119" t="e">
        <f>IF(#REF!&gt;0,MOD(#REF!+180,360),#REF!)</f>
        <v>#REF!</v>
      </c>
      <c r="AB440" s="119" t="e">
        <f>IF(#REF!&gt;0,-1*#REF!,#REF!)</f>
        <v>#REF!</v>
      </c>
    </row>
    <row r="441" spans="1:28" x14ac:dyDescent="0.25">
      <c r="A441" s="120"/>
      <c r="B441" s="127"/>
      <c r="C441" s="65"/>
      <c r="D441" s="65"/>
      <c r="E441" s="64">
        <f>Hole_ID!$D$2</f>
        <v>3.28</v>
      </c>
      <c r="F441" s="64">
        <f>Hole_ID!$D$3</f>
        <v>-70.900000000000006</v>
      </c>
      <c r="G441" s="64"/>
      <c r="H441" s="117"/>
      <c r="I441" s="64">
        <f t="shared" si="16"/>
        <v>180</v>
      </c>
      <c r="J441" s="64">
        <f t="shared" si="17"/>
        <v>90</v>
      </c>
      <c r="K441" s="64"/>
      <c r="L441" s="117"/>
      <c r="M441" s="117"/>
      <c r="N441" s="64"/>
      <c r="O441" s="117"/>
      <c r="P441" s="64"/>
      <c r="Q441" s="114"/>
      <c r="Y441" s="114"/>
      <c r="Z441" s="125"/>
      <c r="AA441" s="119" t="e">
        <f>IF(#REF!&gt;0,MOD(#REF!+180,360),#REF!)</f>
        <v>#REF!</v>
      </c>
      <c r="AB441" s="119" t="e">
        <f>IF(#REF!&gt;0,-1*#REF!,#REF!)</f>
        <v>#REF!</v>
      </c>
    </row>
    <row r="442" spans="1:28" x14ac:dyDescent="0.25">
      <c r="A442" s="120"/>
      <c r="B442" s="127"/>
      <c r="C442" s="65"/>
      <c r="D442" s="65"/>
      <c r="E442" s="64">
        <f>Hole_ID!$D$2</f>
        <v>3.28</v>
      </c>
      <c r="F442" s="64">
        <f>Hole_ID!$D$3</f>
        <v>-70.900000000000006</v>
      </c>
      <c r="G442" s="64"/>
      <c r="H442" s="117"/>
      <c r="I442" s="64">
        <f t="shared" si="16"/>
        <v>180</v>
      </c>
      <c r="J442" s="64">
        <f t="shared" si="17"/>
        <v>90</v>
      </c>
      <c r="K442" s="64"/>
      <c r="L442" s="117"/>
      <c r="M442" s="117"/>
      <c r="N442" s="64"/>
      <c r="O442" s="117"/>
      <c r="P442" s="64"/>
      <c r="Q442" s="114"/>
      <c r="Y442" s="114"/>
      <c r="Z442" s="125"/>
      <c r="AA442" s="119" t="e">
        <f>IF(#REF!&gt;0,MOD(#REF!+180,360),#REF!)</f>
        <v>#REF!</v>
      </c>
      <c r="AB442" s="119" t="e">
        <f>IF(#REF!&gt;0,-1*#REF!,#REF!)</f>
        <v>#REF!</v>
      </c>
    </row>
    <row r="443" spans="1:28" x14ac:dyDescent="0.25">
      <c r="A443" s="120"/>
      <c r="B443" s="127"/>
      <c r="C443" s="65"/>
      <c r="D443" s="65"/>
      <c r="E443" s="64">
        <f>Hole_ID!$D$2</f>
        <v>3.28</v>
      </c>
      <c r="F443" s="64">
        <f>Hole_ID!$D$3</f>
        <v>-70.900000000000006</v>
      </c>
      <c r="G443" s="64"/>
      <c r="H443" s="117"/>
      <c r="I443" s="64">
        <f t="shared" si="16"/>
        <v>180</v>
      </c>
      <c r="J443" s="64">
        <f t="shared" si="17"/>
        <v>90</v>
      </c>
      <c r="K443" s="64"/>
      <c r="L443" s="117"/>
      <c r="M443" s="117"/>
      <c r="N443" s="64"/>
      <c r="O443" s="117"/>
      <c r="P443" s="64"/>
      <c r="Q443" s="114"/>
      <c r="Y443" s="114"/>
      <c r="Z443" s="125"/>
      <c r="AA443" s="119" t="e">
        <f>IF(#REF!&gt;0,MOD(#REF!+180,360),#REF!)</f>
        <v>#REF!</v>
      </c>
      <c r="AB443" s="119" t="e">
        <f>IF(#REF!&gt;0,-1*#REF!,#REF!)</f>
        <v>#REF!</v>
      </c>
    </row>
    <row r="444" spans="1:28" x14ac:dyDescent="0.25">
      <c r="A444" s="120"/>
      <c r="B444" s="127"/>
      <c r="C444" s="65"/>
      <c r="D444" s="65"/>
      <c r="E444" s="64">
        <f>Hole_ID!$D$2</f>
        <v>3.28</v>
      </c>
      <c r="F444" s="64">
        <f>Hole_ID!$D$3</f>
        <v>-70.900000000000006</v>
      </c>
      <c r="G444" s="64"/>
      <c r="H444" s="117"/>
      <c r="I444" s="64">
        <f t="shared" si="16"/>
        <v>180</v>
      </c>
      <c r="J444" s="64">
        <f t="shared" si="17"/>
        <v>90</v>
      </c>
      <c r="K444" s="64"/>
      <c r="L444" s="117"/>
      <c r="M444" s="117"/>
      <c r="N444" s="64"/>
      <c r="O444" s="117"/>
      <c r="P444" s="64"/>
      <c r="Q444" s="114"/>
      <c r="Y444" s="114"/>
      <c r="Z444" s="125"/>
      <c r="AA444" s="119" t="e">
        <f>IF(#REF!&gt;0,MOD(#REF!+180,360),#REF!)</f>
        <v>#REF!</v>
      </c>
      <c r="AB444" s="119" t="e">
        <f>IF(#REF!&gt;0,-1*#REF!,#REF!)</f>
        <v>#REF!</v>
      </c>
    </row>
    <row r="445" spans="1:28" x14ac:dyDescent="0.25">
      <c r="A445" s="120"/>
      <c r="B445" s="127"/>
      <c r="C445" s="65"/>
      <c r="D445" s="65"/>
      <c r="E445" s="64">
        <f>Hole_ID!$D$2</f>
        <v>3.28</v>
      </c>
      <c r="F445" s="64">
        <f>Hole_ID!$D$3</f>
        <v>-70.900000000000006</v>
      </c>
      <c r="G445" s="64"/>
      <c r="H445" s="117"/>
      <c r="I445" s="64">
        <f t="shared" si="16"/>
        <v>180</v>
      </c>
      <c r="J445" s="64">
        <f t="shared" si="17"/>
        <v>90</v>
      </c>
      <c r="K445" s="64"/>
      <c r="L445" s="117"/>
      <c r="M445" s="117"/>
      <c r="N445" s="64"/>
      <c r="O445" s="117"/>
      <c r="P445" s="64"/>
      <c r="Q445" s="114"/>
      <c r="Y445" s="114"/>
      <c r="Z445" s="125"/>
      <c r="AA445" s="119" t="e">
        <f>IF(#REF!&gt;0,MOD(#REF!+180,360),#REF!)</f>
        <v>#REF!</v>
      </c>
      <c r="AB445" s="119" t="e">
        <f>IF(#REF!&gt;0,-1*#REF!,#REF!)</f>
        <v>#REF!</v>
      </c>
    </row>
    <row r="446" spans="1:28" x14ac:dyDescent="0.25">
      <c r="A446" s="120"/>
      <c r="B446" s="127"/>
      <c r="C446" s="65"/>
      <c r="D446" s="65"/>
      <c r="E446" s="64">
        <f>Hole_ID!$D$2</f>
        <v>3.28</v>
      </c>
      <c r="F446" s="64">
        <f>Hole_ID!$D$3</f>
        <v>-70.900000000000006</v>
      </c>
      <c r="G446" s="64"/>
      <c r="H446" s="117"/>
      <c r="I446" s="64">
        <f t="shared" si="16"/>
        <v>180</v>
      </c>
      <c r="J446" s="64">
        <f t="shared" si="17"/>
        <v>90</v>
      </c>
      <c r="K446" s="64"/>
      <c r="L446" s="117"/>
      <c r="M446" s="117"/>
      <c r="N446" s="64"/>
      <c r="O446" s="117"/>
      <c r="P446" s="64"/>
      <c r="Q446" s="114"/>
      <c r="Y446" s="114"/>
      <c r="Z446" s="125"/>
      <c r="AA446" s="119" t="e">
        <f>IF(#REF!&gt;0,MOD(#REF!+180,360),#REF!)</f>
        <v>#REF!</v>
      </c>
      <c r="AB446" s="119" t="e">
        <f>IF(#REF!&gt;0,-1*#REF!,#REF!)</f>
        <v>#REF!</v>
      </c>
    </row>
    <row r="447" spans="1:28" x14ac:dyDescent="0.25">
      <c r="A447" s="120"/>
      <c r="B447" s="127"/>
      <c r="C447" s="65"/>
      <c r="D447" s="65"/>
      <c r="E447" s="64">
        <f>Hole_ID!$D$2</f>
        <v>3.28</v>
      </c>
      <c r="F447" s="64">
        <f>Hole_ID!$D$3</f>
        <v>-70.900000000000006</v>
      </c>
      <c r="G447" s="64"/>
      <c r="H447" s="117"/>
      <c r="I447" s="64">
        <f t="shared" si="16"/>
        <v>180</v>
      </c>
      <c r="J447" s="64">
        <f t="shared" si="17"/>
        <v>90</v>
      </c>
      <c r="K447" s="64"/>
      <c r="L447" s="117"/>
      <c r="M447" s="117"/>
      <c r="N447" s="64"/>
      <c r="O447" s="117"/>
      <c r="P447" s="64"/>
      <c r="Q447" s="114"/>
      <c r="Y447" s="114"/>
      <c r="Z447" s="125"/>
      <c r="AA447" s="119" t="e">
        <f>IF(#REF!&gt;0,MOD(#REF!+180,360),#REF!)</f>
        <v>#REF!</v>
      </c>
      <c r="AB447" s="119" t="e">
        <f>IF(#REF!&gt;0,-1*#REF!,#REF!)</f>
        <v>#REF!</v>
      </c>
    </row>
    <row r="448" spans="1:28" x14ac:dyDescent="0.25">
      <c r="A448" s="120"/>
      <c r="B448" s="127"/>
      <c r="C448" s="65"/>
      <c r="D448" s="65"/>
      <c r="E448" s="64">
        <f>Hole_ID!$D$2</f>
        <v>3.28</v>
      </c>
      <c r="F448" s="64">
        <f>Hole_ID!$D$3</f>
        <v>-70.900000000000006</v>
      </c>
      <c r="G448" s="64"/>
      <c r="H448" s="117"/>
      <c r="I448" s="64">
        <f t="shared" si="16"/>
        <v>180</v>
      </c>
      <c r="J448" s="64">
        <f t="shared" si="17"/>
        <v>90</v>
      </c>
      <c r="K448" s="64"/>
      <c r="L448" s="117"/>
      <c r="M448" s="117"/>
      <c r="N448" s="64"/>
      <c r="O448" s="117"/>
      <c r="P448" s="64"/>
      <c r="Q448" s="114"/>
      <c r="Y448" s="114"/>
      <c r="Z448" s="125"/>
      <c r="AA448" s="119" t="e">
        <f>IF(#REF!&gt;0,MOD(#REF!+180,360),#REF!)</f>
        <v>#REF!</v>
      </c>
      <c r="AB448" s="119" t="e">
        <f>IF(#REF!&gt;0,-1*#REF!,#REF!)</f>
        <v>#REF!</v>
      </c>
    </row>
    <row r="449" spans="1:28" x14ac:dyDescent="0.25">
      <c r="A449" s="120"/>
      <c r="B449" s="127"/>
      <c r="C449" s="65"/>
      <c r="D449" s="65"/>
      <c r="E449" s="64">
        <f>Hole_ID!$D$2</f>
        <v>3.28</v>
      </c>
      <c r="F449" s="64">
        <f>Hole_ID!$D$3</f>
        <v>-70.900000000000006</v>
      </c>
      <c r="G449" s="64"/>
      <c r="H449" s="117"/>
      <c r="I449" s="64">
        <f t="shared" si="16"/>
        <v>180</v>
      </c>
      <c r="J449" s="64">
        <f t="shared" si="17"/>
        <v>90</v>
      </c>
      <c r="K449" s="64"/>
      <c r="L449" s="117"/>
      <c r="M449" s="117"/>
      <c r="N449" s="64"/>
      <c r="O449" s="117"/>
      <c r="P449" s="64"/>
      <c r="Q449" s="114"/>
      <c r="Y449" s="114"/>
      <c r="Z449" s="125"/>
      <c r="AA449" s="119" t="e">
        <f>IF(#REF!&gt;0,MOD(#REF!+180,360),#REF!)</f>
        <v>#REF!</v>
      </c>
      <c r="AB449" s="119" t="e">
        <f>IF(#REF!&gt;0,-1*#REF!,#REF!)</f>
        <v>#REF!</v>
      </c>
    </row>
    <row r="450" spans="1:28" x14ac:dyDescent="0.25">
      <c r="A450" s="120"/>
      <c r="B450" s="127"/>
      <c r="C450" s="65"/>
      <c r="D450" s="65"/>
      <c r="E450" s="64">
        <f>Hole_ID!$D$2</f>
        <v>3.28</v>
      </c>
      <c r="F450" s="64">
        <f>Hole_ID!$D$3</f>
        <v>-70.900000000000006</v>
      </c>
      <c r="G450" s="64"/>
      <c r="H450" s="117"/>
      <c r="I450" s="64">
        <f t="shared" si="16"/>
        <v>180</v>
      </c>
      <c r="J450" s="64">
        <f t="shared" si="17"/>
        <v>90</v>
      </c>
      <c r="K450" s="64"/>
      <c r="L450" s="117"/>
      <c r="M450" s="117"/>
      <c r="N450" s="64"/>
      <c r="O450" s="117"/>
      <c r="P450" s="64"/>
      <c r="Q450" s="114"/>
      <c r="Y450" s="114"/>
      <c r="Z450" s="125"/>
      <c r="AA450" s="119" t="e">
        <f>IF(#REF!&gt;0,MOD(#REF!+180,360),#REF!)</f>
        <v>#REF!</v>
      </c>
      <c r="AB450" s="119" t="e">
        <f>IF(#REF!&gt;0,-1*#REF!,#REF!)</f>
        <v>#REF!</v>
      </c>
    </row>
    <row r="451" spans="1:28" x14ac:dyDescent="0.25">
      <c r="A451" s="120"/>
      <c r="B451" s="127"/>
      <c r="C451" s="65"/>
      <c r="D451" s="65"/>
      <c r="E451" s="64">
        <f>Hole_ID!$D$2</f>
        <v>3.28</v>
      </c>
      <c r="F451" s="64">
        <f>Hole_ID!$D$3</f>
        <v>-70.900000000000006</v>
      </c>
      <c r="G451" s="64"/>
      <c r="H451" s="117"/>
      <c r="I451" s="64">
        <f t="shared" si="16"/>
        <v>180</v>
      </c>
      <c r="J451" s="64">
        <f t="shared" si="17"/>
        <v>90</v>
      </c>
      <c r="K451" s="64"/>
      <c r="L451" s="117"/>
      <c r="M451" s="117"/>
      <c r="N451" s="64"/>
      <c r="O451" s="117"/>
      <c r="P451" s="64"/>
      <c r="Q451" s="114"/>
      <c r="Y451" s="114"/>
      <c r="Z451" s="125"/>
      <c r="AA451" s="119" t="e">
        <f>IF(#REF!&gt;0,MOD(#REF!+180,360),#REF!)</f>
        <v>#REF!</v>
      </c>
      <c r="AB451" s="119" t="e">
        <f>IF(#REF!&gt;0,-1*#REF!,#REF!)</f>
        <v>#REF!</v>
      </c>
    </row>
    <row r="452" spans="1:28" x14ac:dyDescent="0.25">
      <c r="A452" s="120"/>
      <c r="B452" s="127"/>
      <c r="C452" s="65"/>
      <c r="D452" s="65"/>
      <c r="E452" s="64">
        <f>Hole_ID!$D$2</f>
        <v>3.28</v>
      </c>
      <c r="F452" s="64">
        <f>Hole_ID!$D$3</f>
        <v>-70.900000000000006</v>
      </c>
      <c r="G452" s="64"/>
      <c r="H452" s="117"/>
      <c r="I452" s="64">
        <f t="shared" si="16"/>
        <v>180</v>
      </c>
      <c r="J452" s="64">
        <f t="shared" si="17"/>
        <v>90</v>
      </c>
      <c r="K452" s="64"/>
      <c r="L452" s="117"/>
      <c r="M452" s="117"/>
      <c r="N452" s="64"/>
      <c r="O452" s="117"/>
      <c r="P452" s="64"/>
      <c r="Q452" s="114"/>
      <c r="Y452" s="114"/>
      <c r="Z452" s="125"/>
      <c r="AA452" s="119" t="e">
        <f>IF(#REF!&gt;0,MOD(#REF!+180,360),#REF!)</f>
        <v>#REF!</v>
      </c>
      <c r="AB452" s="119" t="e">
        <f>IF(#REF!&gt;0,-1*#REF!,#REF!)</f>
        <v>#REF!</v>
      </c>
    </row>
    <row r="453" spans="1:28" x14ac:dyDescent="0.25">
      <c r="A453" s="120"/>
      <c r="B453" s="127"/>
      <c r="C453" s="65"/>
      <c r="D453" s="65"/>
      <c r="E453" s="64">
        <f>Hole_ID!$D$2</f>
        <v>3.28</v>
      </c>
      <c r="F453" s="64">
        <f>Hole_ID!$D$3</f>
        <v>-70.900000000000006</v>
      </c>
      <c r="G453" s="64"/>
      <c r="H453" s="117"/>
      <c r="I453" s="64">
        <f t="shared" ref="I453:I516" si="18">MOD(H453+180,360)</f>
        <v>180</v>
      </c>
      <c r="J453" s="64">
        <f t="shared" si="17"/>
        <v>90</v>
      </c>
      <c r="K453" s="64"/>
      <c r="L453" s="117"/>
      <c r="M453" s="117"/>
      <c r="N453" s="64"/>
      <c r="O453" s="117"/>
      <c r="P453" s="64"/>
      <c r="Q453" s="114"/>
      <c r="Y453" s="114"/>
      <c r="Z453" s="125"/>
      <c r="AA453" s="119" t="e">
        <f>IF(#REF!&gt;0,MOD(#REF!+180,360),#REF!)</f>
        <v>#REF!</v>
      </c>
      <c r="AB453" s="119" t="e">
        <f>IF(#REF!&gt;0,-1*#REF!,#REF!)</f>
        <v>#REF!</v>
      </c>
    </row>
    <row r="454" spans="1:28" x14ac:dyDescent="0.25">
      <c r="A454" s="120"/>
      <c r="B454" s="127"/>
      <c r="C454" s="65"/>
      <c r="D454" s="65"/>
      <c r="E454" s="64">
        <f>Hole_ID!$D$2</f>
        <v>3.28</v>
      </c>
      <c r="F454" s="64">
        <f>Hole_ID!$D$3</f>
        <v>-70.900000000000006</v>
      </c>
      <c r="G454" s="64"/>
      <c r="H454" s="117"/>
      <c r="I454" s="64">
        <f t="shared" si="18"/>
        <v>180</v>
      </c>
      <c r="J454" s="64">
        <f t="shared" si="17"/>
        <v>90</v>
      </c>
      <c r="K454" s="64"/>
      <c r="L454" s="117"/>
      <c r="M454" s="117"/>
      <c r="N454" s="64"/>
      <c r="O454" s="117"/>
      <c r="P454" s="64"/>
      <c r="Q454" s="114"/>
      <c r="Y454" s="114"/>
      <c r="Z454" s="125"/>
      <c r="AA454" s="119" t="e">
        <f>IF(#REF!&gt;0,MOD(#REF!+180,360),#REF!)</f>
        <v>#REF!</v>
      </c>
      <c r="AB454" s="119" t="e">
        <f>IF(#REF!&gt;0,-1*#REF!,#REF!)</f>
        <v>#REF!</v>
      </c>
    </row>
    <row r="455" spans="1:28" x14ac:dyDescent="0.25">
      <c r="A455" s="120"/>
      <c r="B455" s="127"/>
      <c r="C455" s="65"/>
      <c r="D455" s="65"/>
      <c r="E455" s="64">
        <f>Hole_ID!$D$2</f>
        <v>3.28</v>
      </c>
      <c r="F455" s="64">
        <f>Hole_ID!$D$3</f>
        <v>-70.900000000000006</v>
      </c>
      <c r="G455" s="64"/>
      <c r="H455" s="117"/>
      <c r="I455" s="64">
        <f t="shared" si="18"/>
        <v>180</v>
      </c>
      <c r="J455" s="64">
        <f t="shared" si="17"/>
        <v>90</v>
      </c>
      <c r="K455" s="64"/>
      <c r="L455" s="117"/>
      <c r="M455" s="117"/>
      <c r="N455" s="64"/>
      <c r="O455" s="117"/>
      <c r="P455" s="64"/>
      <c r="Q455" s="114"/>
      <c r="Y455" s="114"/>
      <c r="Z455" s="125"/>
      <c r="AA455" s="119" t="e">
        <f>IF(#REF!&gt;0,MOD(#REF!+180,360),#REF!)</f>
        <v>#REF!</v>
      </c>
      <c r="AB455" s="119" t="e">
        <f>IF(#REF!&gt;0,-1*#REF!,#REF!)</f>
        <v>#REF!</v>
      </c>
    </row>
    <row r="456" spans="1:28" x14ac:dyDescent="0.25">
      <c r="A456" s="120"/>
      <c r="B456" s="127"/>
      <c r="C456" s="65"/>
      <c r="D456" s="65"/>
      <c r="E456" s="64">
        <f>Hole_ID!$D$2</f>
        <v>3.28</v>
      </c>
      <c r="F456" s="64">
        <f>Hole_ID!$D$3</f>
        <v>-70.900000000000006</v>
      </c>
      <c r="G456" s="64"/>
      <c r="H456" s="117"/>
      <c r="I456" s="64">
        <f t="shared" si="18"/>
        <v>180</v>
      </c>
      <c r="J456" s="64">
        <f t="shared" si="17"/>
        <v>90</v>
      </c>
      <c r="K456" s="64"/>
      <c r="L456" s="117"/>
      <c r="M456" s="117"/>
      <c r="N456" s="64"/>
      <c r="O456" s="117"/>
      <c r="P456" s="64"/>
      <c r="Q456" s="114"/>
      <c r="Y456" s="114"/>
      <c r="Z456" s="125"/>
      <c r="AA456" s="119" t="e">
        <f>IF(#REF!&gt;0,MOD(#REF!+180,360),#REF!)</f>
        <v>#REF!</v>
      </c>
      <c r="AB456" s="119" t="e">
        <f>IF(#REF!&gt;0,-1*#REF!,#REF!)</f>
        <v>#REF!</v>
      </c>
    </row>
    <row r="457" spans="1:28" x14ac:dyDescent="0.25">
      <c r="A457" s="120"/>
      <c r="B457" s="127"/>
      <c r="C457" s="65"/>
      <c r="D457" s="65"/>
      <c r="E457" s="64">
        <f>Hole_ID!$D$2</f>
        <v>3.28</v>
      </c>
      <c r="F457" s="64">
        <f>Hole_ID!$D$3</f>
        <v>-70.900000000000006</v>
      </c>
      <c r="G457" s="64"/>
      <c r="H457" s="117"/>
      <c r="I457" s="64">
        <f t="shared" si="18"/>
        <v>180</v>
      </c>
      <c r="J457" s="64">
        <f t="shared" si="17"/>
        <v>90</v>
      </c>
      <c r="K457" s="64"/>
      <c r="L457" s="117"/>
      <c r="M457" s="117"/>
      <c r="N457" s="64"/>
      <c r="O457" s="117"/>
      <c r="P457" s="64"/>
      <c r="Q457" s="114"/>
      <c r="Y457" s="114"/>
      <c r="Z457" s="125"/>
      <c r="AA457" s="119" t="e">
        <f>IF(#REF!&gt;0,MOD(#REF!+180,360),#REF!)</f>
        <v>#REF!</v>
      </c>
      <c r="AB457" s="119" t="e">
        <f>IF(#REF!&gt;0,-1*#REF!,#REF!)</f>
        <v>#REF!</v>
      </c>
    </row>
    <row r="458" spans="1:28" x14ac:dyDescent="0.25">
      <c r="A458" s="120"/>
      <c r="B458" s="127"/>
      <c r="C458" s="65"/>
      <c r="D458" s="65"/>
      <c r="E458" s="64">
        <f>Hole_ID!$D$2</f>
        <v>3.28</v>
      </c>
      <c r="F458" s="64">
        <f>Hole_ID!$D$3</f>
        <v>-70.900000000000006</v>
      </c>
      <c r="G458" s="64"/>
      <c r="H458" s="117"/>
      <c r="I458" s="64">
        <f t="shared" si="18"/>
        <v>180</v>
      </c>
      <c r="J458" s="64">
        <f t="shared" si="17"/>
        <v>90</v>
      </c>
      <c r="K458" s="64"/>
      <c r="L458" s="117"/>
      <c r="M458" s="117"/>
      <c r="N458" s="64"/>
      <c r="O458" s="117"/>
      <c r="P458" s="64"/>
      <c r="Q458" s="114"/>
      <c r="Y458" s="114"/>
      <c r="Z458" s="125"/>
      <c r="AA458" s="119" t="e">
        <f>IF(#REF!&gt;0,MOD(#REF!+180,360),#REF!)</f>
        <v>#REF!</v>
      </c>
      <c r="AB458" s="119" t="e">
        <f>IF(#REF!&gt;0,-1*#REF!,#REF!)</f>
        <v>#REF!</v>
      </c>
    </row>
    <row r="459" spans="1:28" x14ac:dyDescent="0.25">
      <c r="A459" s="120"/>
      <c r="B459" s="127"/>
      <c r="C459" s="65"/>
      <c r="D459" s="65"/>
      <c r="E459" s="64">
        <f>Hole_ID!$D$2</f>
        <v>3.28</v>
      </c>
      <c r="F459" s="64">
        <f>Hole_ID!$D$3</f>
        <v>-70.900000000000006</v>
      </c>
      <c r="G459" s="64"/>
      <c r="H459" s="117"/>
      <c r="I459" s="64">
        <f t="shared" si="18"/>
        <v>180</v>
      </c>
      <c r="J459" s="64">
        <f t="shared" si="17"/>
        <v>90</v>
      </c>
      <c r="K459" s="64"/>
      <c r="L459" s="117"/>
      <c r="M459" s="117"/>
      <c r="N459" s="64"/>
      <c r="O459" s="117"/>
      <c r="P459" s="64"/>
      <c r="Q459" s="114"/>
      <c r="Y459" s="114"/>
      <c r="Z459" s="125"/>
      <c r="AA459" s="119" t="e">
        <f>IF(#REF!&gt;0,MOD(#REF!+180,360),#REF!)</f>
        <v>#REF!</v>
      </c>
      <c r="AB459" s="119" t="e">
        <f>IF(#REF!&gt;0,-1*#REF!,#REF!)</f>
        <v>#REF!</v>
      </c>
    </row>
    <row r="460" spans="1:28" x14ac:dyDescent="0.25">
      <c r="A460" s="120"/>
      <c r="B460" s="127"/>
      <c r="C460" s="65"/>
      <c r="D460" s="65"/>
      <c r="E460" s="64">
        <f>Hole_ID!$D$2</f>
        <v>3.28</v>
      </c>
      <c r="F460" s="64">
        <f>Hole_ID!$D$3</f>
        <v>-70.900000000000006</v>
      </c>
      <c r="G460" s="64"/>
      <c r="H460" s="117"/>
      <c r="I460" s="64">
        <f t="shared" si="18"/>
        <v>180</v>
      </c>
      <c r="J460" s="64">
        <f t="shared" si="17"/>
        <v>90</v>
      </c>
      <c r="K460" s="64"/>
      <c r="L460" s="117"/>
      <c r="M460" s="117"/>
      <c r="N460" s="64"/>
      <c r="O460" s="117"/>
      <c r="P460" s="64"/>
      <c r="Q460" s="114"/>
      <c r="Y460" s="114"/>
      <c r="Z460" s="125"/>
      <c r="AA460" s="119" t="e">
        <f>IF(#REF!&gt;0,MOD(#REF!+180,360),#REF!)</f>
        <v>#REF!</v>
      </c>
      <c r="AB460" s="119" t="e">
        <f>IF(#REF!&gt;0,-1*#REF!,#REF!)</f>
        <v>#REF!</v>
      </c>
    </row>
    <row r="461" spans="1:28" x14ac:dyDescent="0.25">
      <c r="A461" s="120"/>
      <c r="B461" s="127"/>
      <c r="C461" s="65"/>
      <c r="D461" s="65"/>
      <c r="E461" s="64">
        <f>Hole_ID!$D$2</f>
        <v>3.28</v>
      </c>
      <c r="F461" s="64">
        <f>Hole_ID!$D$3</f>
        <v>-70.900000000000006</v>
      </c>
      <c r="G461" s="64"/>
      <c r="H461" s="117"/>
      <c r="I461" s="64">
        <f t="shared" si="18"/>
        <v>180</v>
      </c>
      <c r="J461" s="64">
        <f t="shared" si="17"/>
        <v>90</v>
      </c>
      <c r="K461" s="64"/>
      <c r="L461" s="117"/>
      <c r="M461" s="117"/>
      <c r="N461" s="64"/>
      <c r="O461" s="117"/>
      <c r="P461" s="64"/>
      <c r="Q461" s="114"/>
      <c r="Y461" s="114"/>
      <c r="Z461" s="125"/>
      <c r="AA461" s="119" t="e">
        <f>IF(#REF!&gt;0,MOD(#REF!+180,360),#REF!)</f>
        <v>#REF!</v>
      </c>
      <c r="AB461" s="119" t="e">
        <f>IF(#REF!&gt;0,-1*#REF!,#REF!)</f>
        <v>#REF!</v>
      </c>
    </row>
    <row r="462" spans="1:28" x14ac:dyDescent="0.25">
      <c r="A462" s="120"/>
      <c r="B462" s="127"/>
      <c r="C462" s="65"/>
      <c r="D462" s="65"/>
      <c r="E462" s="64">
        <f>Hole_ID!$D$2</f>
        <v>3.28</v>
      </c>
      <c r="F462" s="64">
        <f>Hole_ID!$D$3</f>
        <v>-70.900000000000006</v>
      </c>
      <c r="G462" s="64"/>
      <c r="H462" s="117"/>
      <c r="I462" s="64">
        <f t="shared" si="18"/>
        <v>180</v>
      </c>
      <c r="J462" s="64">
        <f t="shared" si="17"/>
        <v>90</v>
      </c>
      <c r="K462" s="64"/>
      <c r="L462" s="117"/>
      <c r="M462" s="117"/>
      <c r="N462" s="64"/>
      <c r="O462" s="117"/>
      <c r="P462" s="64"/>
      <c r="Q462" s="114"/>
      <c r="Y462" s="114"/>
      <c r="Z462" s="125"/>
      <c r="AA462" s="119" t="e">
        <f>IF(#REF!&gt;0,MOD(#REF!+180,360),#REF!)</f>
        <v>#REF!</v>
      </c>
      <c r="AB462" s="119" t="e">
        <f>IF(#REF!&gt;0,-1*#REF!,#REF!)</f>
        <v>#REF!</v>
      </c>
    </row>
    <row r="463" spans="1:28" x14ac:dyDescent="0.25">
      <c r="A463" s="120"/>
      <c r="B463" s="127"/>
      <c r="C463" s="65"/>
      <c r="D463" s="65"/>
      <c r="E463" s="64">
        <f>Hole_ID!$D$2</f>
        <v>3.28</v>
      </c>
      <c r="F463" s="64">
        <f>Hole_ID!$D$3</f>
        <v>-70.900000000000006</v>
      </c>
      <c r="G463" s="64"/>
      <c r="H463" s="117"/>
      <c r="I463" s="64">
        <f t="shared" si="18"/>
        <v>180</v>
      </c>
      <c r="J463" s="64">
        <f t="shared" si="17"/>
        <v>90</v>
      </c>
      <c r="K463" s="64"/>
      <c r="L463" s="117"/>
      <c r="M463" s="117"/>
      <c r="N463" s="64"/>
      <c r="O463" s="117"/>
      <c r="P463" s="64"/>
      <c r="Q463" s="114"/>
      <c r="Y463" s="114"/>
      <c r="Z463" s="125"/>
      <c r="AA463" s="119" t="e">
        <f>IF(#REF!&gt;0,MOD(#REF!+180,360),#REF!)</f>
        <v>#REF!</v>
      </c>
      <c r="AB463" s="119" t="e">
        <f>IF(#REF!&gt;0,-1*#REF!,#REF!)</f>
        <v>#REF!</v>
      </c>
    </row>
    <row r="464" spans="1:28" x14ac:dyDescent="0.25">
      <c r="A464" s="120"/>
      <c r="B464" s="127"/>
      <c r="C464" s="65"/>
      <c r="D464" s="65"/>
      <c r="E464" s="64">
        <f>Hole_ID!$D$2</f>
        <v>3.28</v>
      </c>
      <c r="F464" s="64">
        <f>Hole_ID!$D$3</f>
        <v>-70.900000000000006</v>
      </c>
      <c r="G464" s="64"/>
      <c r="H464" s="117"/>
      <c r="I464" s="64">
        <f t="shared" si="18"/>
        <v>180</v>
      </c>
      <c r="J464" s="64">
        <f t="shared" si="17"/>
        <v>90</v>
      </c>
      <c r="K464" s="64"/>
      <c r="L464" s="117"/>
      <c r="M464" s="117"/>
      <c r="N464" s="64"/>
      <c r="O464" s="117"/>
      <c r="P464" s="64"/>
      <c r="Q464" s="114"/>
      <c r="Y464" s="114"/>
      <c r="Z464" s="125"/>
      <c r="AA464" s="119" t="e">
        <f>IF(#REF!&gt;0,MOD(#REF!+180,360),#REF!)</f>
        <v>#REF!</v>
      </c>
      <c r="AB464" s="119" t="e">
        <f>IF(#REF!&gt;0,-1*#REF!,#REF!)</f>
        <v>#REF!</v>
      </c>
    </row>
    <row r="465" spans="1:28" x14ac:dyDescent="0.25">
      <c r="A465" s="120"/>
      <c r="B465" s="127"/>
      <c r="C465" s="65"/>
      <c r="D465" s="65"/>
      <c r="E465" s="64">
        <f>Hole_ID!$D$2</f>
        <v>3.28</v>
      </c>
      <c r="F465" s="64">
        <f>Hole_ID!$D$3</f>
        <v>-70.900000000000006</v>
      </c>
      <c r="G465" s="64"/>
      <c r="H465" s="117"/>
      <c r="I465" s="64">
        <f t="shared" si="18"/>
        <v>180</v>
      </c>
      <c r="J465" s="64">
        <f t="shared" si="17"/>
        <v>90</v>
      </c>
      <c r="K465" s="64"/>
      <c r="L465" s="117"/>
      <c r="M465" s="117"/>
      <c r="N465" s="64"/>
      <c r="O465" s="117"/>
      <c r="P465" s="64"/>
      <c r="Q465" s="114"/>
      <c r="Y465" s="114"/>
      <c r="Z465" s="125"/>
      <c r="AA465" s="119" t="e">
        <f>IF(#REF!&gt;0,MOD(#REF!+180,360),#REF!)</f>
        <v>#REF!</v>
      </c>
      <c r="AB465" s="119" t="e">
        <f>IF(#REF!&gt;0,-1*#REF!,#REF!)</f>
        <v>#REF!</v>
      </c>
    </row>
    <row r="466" spans="1:28" x14ac:dyDescent="0.25">
      <c r="A466" s="120"/>
      <c r="B466" s="127"/>
      <c r="C466" s="65"/>
      <c r="D466" s="65"/>
      <c r="E466" s="64">
        <f>Hole_ID!$D$2</f>
        <v>3.28</v>
      </c>
      <c r="F466" s="64">
        <f>Hole_ID!$D$3</f>
        <v>-70.900000000000006</v>
      </c>
      <c r="G466" s="64"/>
      <c r="H466" s="117"/>
      <c r="I466" s="64">
        <f t="shared" si="18"/>
        <v>180</v>
      </c>
      <c r="J466" s="64">
        <f t="shared" si="17"/>
        <v>90</v>
      </c>
      <c r="K466" s="64"/>
      <c r="L466" s="117"/>
      <c r="M466" s="117"/>
      <c r="N466" s="64"/>
      <c r="O466" s="117"/>
      <c r="P466" s="64"/>
      <c r="Q466" s="114"/>
      <c r="Y466" s="114"/>
      <c r="Z466" s="125"/>
      <c r="AA466" s="119" t="e">
        <f>IF(#REF!&gt;0,MOD(#REF!+180,360),#REF!)</f>
        <v>#REF!</v>
      </c>
      <c r="AB466" s="119" t="e">
        <f>IF(#REF!&gt;0,-1*#REF!,#REF!)</f>
        <v>#REF!</v>
      </c>
    </row>
    <row r="467" spans="1:28" x14ac:dyDescent="0.25">
      <c r="A467" s="120"/>
      <c r="B467" s="127"/>
      <c r="C467" s="65"/>
      <c r="D467" s="65"/>
      <c r="E467" s="64">
        <f>Hole_ID!$D$2</f>
        <v>3.28</v>
      </c>
      <c r="F467" s="64">
        <f>Hole_ID!$D$3</f>
        <v>-70.900000000000006</v>
      </c>
      <c r="G467" s="64"/>
      <c r="H467" s="117"/>
      <c r="I467" s="64">
        <f t="shared" si="18"/>
        <v>180</v>
      </c>
      <c r="J467" s="64">
        <f t="shared" si="17"/>
        <v>90</v>
      </c>
      <c r="K467" s="64"/>
      <c r="L467" s="117"/>
      <c r="M467" s="117"/>
      <c r="N467" s="64"/>
      <c r="O467" s="117"/>
      <c r="P467" s="64"/>
      <c r="Q467" s="114"/>
      <c r="Y467" s="114"/>
      <c r="Z467" s="125"/>
      <c r="AA467" s="119" t="e">
        <f>IF(#REF!&gt;0,MOD(#REF!+180,360),#REF!)</f>
        <v>#REF!</v>
      </c>
      <c r="AB467" s="119" t="e">
        <f>IF(#REF!&gt;0,-1*#REF!,#REF!)</f>
        <v>#REF!</v>
      </c>
    </row>
    <row r="468" spans="1:28" x14ac:dyDescent="0.25">
      <c r="A468" s="120"/>
      <c r="B468" s="127"/>
      <c r="C468" s="65"/>
      <c r="D468" s="65"/>
      <c r="E468" s="64">
        <f>Hole_ID!$D$2</f>
        <v>3.28</v>
      </c>
      <c r="F468" s="64">
        <f>Hole_ID!$D$3</f>
        <v>-70.900000000000006</v>
      </c>
      <c r="G468" s="64"/>
      <c r="H468" s="117"/>
      <c r="I468" s="64">
        <f t="shared" si="18"/>
        <v>180</v>
      </c>
      <c r="J468" s="64">
        <f t="shared" si="17"/>
        <v>90</v>
      </c>
      <c r="K468" s="64"/>
      <c r="L468" s="117"/>
      <c r="M468" s="117"/>
      <c r="N468" s="64"/>
      <c r="O468" s="117"/>
      <c r="P468" s="64"/>
      <c r="Q468" s="114"/>
      <c r="Y468" s="114"/>
      <c r="Z468" s="125"/>
      <c r="AA468" s="119" t="e">
        <f>IF(#REF!&gt;0,MOD(#REF!+180,360),#REF!)</f>
        <v>#REF!</v>
      </c>
      <c r="AB468" s="119" t="e">
        <f>IF(#REF!&gt;0,-1*#REF!,#REF!)</f>
        <v>#REF!</v>
      </c>
    </row>
    <row r="469" spans="1:28" x14ac:dyDescent="0.25">
      <c r="A469" s="120"/>
      <c r="B469" s="127"/>
      <c r="C469" s="65"/>
      <c r="D469" s="65"/>
      <c r="E469" s="64">
        <f>Hole_ID!$D$2</f>
        <v>3.28</v>
      </c>
      <c r="F469" s="64">
        <f>Hole_ID!$D$3</f>
        <v>-70.900000000000006</v>
      </c>
      <c r="G469" s="64"/>
      <c r="H469" s="117"/>
      <c r="I469" s="64">
        <f t="shared" si="18"/>
        <v>180</v>
      </c>
      <c r="J469" s="64">
        <f t="shared" si="17"/>
        <v>90</v>
      </c>
      <c r="K469" s="64"/>
      <c r="L469" s="117"/>
      <c r="M469" s="117"/>
      <c r="N469" s="64"/>
      <c r="O469" s="117"/>
      <c r="P469" s="64"/>
      <c r="Q469" s="114"/>
      <c r="Y469" s="114"/>
      <c r="Z469" s="125"/>
      <c r="AA469" s="119" t="e">
        <f>IF(#REF!&gt;0,MOD(#REF!+180,360),#REF!)</f>
        <v>#REF!</v>
      </c>
      <c r="AB469" s="119" t="e">
        <f>IF(#REF!&gt;0,-1*#REF!,#REF!)</f>
        <v>#REF!</v>
      </c>
    </row>
    <row r="470" spans="1:28" x14ac:dyDescent="0.25">
      <c r="A470" s="120"/>
      <c r="B470" s="127"/>
      <c r="C470" s="65"/>
      <c r="D470" s="65"/>
      <c r="E470" s="64">
        <f>Hole_ID!$D$2</f>
        <v>3.28</v>
      </c>
      <c r="F470" s="64">
        <f>Hole_ID!$D$3</f>
        <v>-70.900000000000006</v>
      </c>
      <c r="G470" s="64"/>
      <c r="H470" s="117"/>
      <c r="I470" s="64">
        <f t="shared" si="18"/>
        <v>180</v>
      </c>
      <c r="J470" s="64">
        <f t="shared" si="17"/>
        <v>90</v>
      </c>
      <c r="K470" s="64"/>
      <c r="L470" s="117"/>
      <c r="M470" s="117"/>
      <c r="N470" s="64"/>
      <c r="O470" s="117"/>
      <c r="P470" s="64"/>
      <c r="Q470" s="114"/>
      <c r="Y470" s="114"/>
      <c r="Z470" s="125"/>
      <c r="AA470" s="119" t="e">
        <f>IF(#REF!&gt;0,MOD(#REF!+180,360),#REF!)</f>
        <v>#REF!</v>
      </c>
      <c r="AB470" s="119" t="e">
        <f>IF(#REF!&gt;0,-1*#REF!,#REF!)</f>
        <v>#REF!</v>
      </c>
    </row>
    <row r="471" spans="1:28" x14ac:dyDescent="0.25">
      <c r="A471" s="120"/>
      <c r="B471" s="127"/>
      <c r="C471" s="65"/>
      <c r="D471" s="65"/>
      <c r="E471" s="64">
        <f>Hole_ID!$D$2</f>
        <v>3.28</v>
      </c>
      <c r="F471" s="64">
        <f>Hole_ID!$D$3</f>
        <v>-70.900000000000006</v>
      </c>
      <c r="G471" s="64"/>
      <c r="H471" s="117"/>
      <c r="I471" s="64">
        <f t="shared" si="18"/>
        <v>180</v>
      </c>
      <c r="J471" s="64">
        <f t="shared" si="17"/>
        <v>90</v>
      </c>
      <c r="K471" s="64"/>
      <c r="L471" s="117"/>
      <c r="M471" s="117"/>
      <c r="N471" s="64"/>
      <c r="O471" s="117"/>
      <c r="P471" s="64"/>
      <c r="Q471" s="114"/>
      <c r="Y471" s="114"/>
      <c r="Z471" s="125"/>
      <c r="AA471" s="119" t="e">
        <f>IF(#REF!&gt;0,MOD(#REF!+180,360),#REF!)</f>
        <v>#REF!</v>
      </c>
      <c r="AB471" s="119" t="e">
        <f>IF(#REF!&gt;0,-1*#REF!,#REF!)</f>
        <v>#REF!</v>
      </c>
    </row>
    <row r="472" spans="1:28" x14ac:dyDescent="0.25">
      <c r="A472" s="120"/>
      <c r="B472" s="127"/>
      <c r="C472" s="65"/>
      <c r="D472" s="65"/>
      <c r="E472" s="64">
        <f>Hole_ID!$D$2</f>
        <v>3.28</v>
      </c>
      <c r="F472" s="64">
        <f>Hole_ID!$D$3</f>
        <v>-70.900000000000006</v>
      </c>
      <c r="G472" s="64"/>
      <c r="H472" s="117"/>
      <c r="I472" s="64">
        <f t="shared" si="18"/>
        <v>180</v>
      </c>
      <c r="J472" s="64">
        <f t="shared" si="17"/>
        <v>90</v>
      </c>
      <c r="K472" s="64"/>
      <c r="L472" s="117"/>
      <c r="M472" s="117"/>
      <c r="N472" s="64"/>
      <c r="O472" s="117"/>
      <c r="P472" s="64"/>
      <c r="Q472" s="114"/>
      <c r="Y472" s="114"/>
      <c r="Z472" s="125"/>
      <c r="AA472" s="119" t="e">
        <f>IF(#REF!&gt;0,MOD(#REF!+180,360),#REF!)</f>
        <v>#REF!</v>
      </c>
      <c r="AB472" s="119" t="e">
        <f>IF(#REF!&gt;0,-1*#REF!,#REF!)</f>
        <v>#REF!</v>
      </c>
    </row>
    <row r="473" spans="1:28" x14ac:dyDescent="0.25">
      <c r="A473" s="120"/>
      <c r="B473" s="127"/>
      <c r="C473" s="65"/>
      <c r="D473" s="65"/>
      <c r="E473" s="64">
        <f>Hole_ID!$D$2</f>
        <v>3.28</v>
      </c>
      <c r="F473" s="64">
        <f>Hole_ID!$D$3</f>
        <v>-70.900000000000006</v>
      </c>
      <c r="G473" s="64"/>
      <c r="H473" s="117"/>
      <c r="I473" s="64">
        <f t="shared" si="18"/>
        <v>180</v>
      </c>
      <c r="J473" s="64">
        <f t="shared" si="17"/>
        <v>90</v>
      </c>
      <c r="K473" s="64"/>
      <c r="L473" s="117"/>
      <c r="M473" s="117"/>
      <c r="N473" s="64"/>
      <c r="O473" s="117"/>
      <c r="P473" s="64"/>
      <c r="Q473" s="114"/>
      <c r="Y473" s="114"/>
      <c r="Z473" s="125"/>
      <c r="AA473" s="119" t="e">
        <f>IF(#REF!&gt;0,MOD(#REF!+180,360),#REF!)</f>
        <v>#REF!</v>
      </c>
      <c r="AB473" s="119" t="e">
        <f>IF(#REF!&gt;0,-1*#REF!,#REF!)</f>
        <v>#REF!</v>
      </c>
    </row>
    <row r="474" spans="1:28" x14ac:dyDescent="0.25">
      <c r="A474" s="120"/>
      <c r="B474" s="127"/>
      <c r="C474" s="65"/>
      <c r="D474" s="65"/>
      <c r="E474" s="64">
        <f>Hole_ID!$D$2</f>
        <v>3.28</v>
      </c>
      <c r="F474" s="64">
        <f>Hole_ID!$D$3</f>
        <v>-70.900000000000006</v>
      </c>
      <c r="G474" s="64"/>
      <c r="H474" s="117"/>
      <c r="I474" s="64">
        <f t="shared" si="18"/>
        <v>180</v>
      </c>
      <c r="J474" s="64">
        <f t="shared" si="17"/>
        <v>90</v>
      </c>
      <c r="K474" s="64"/>
      <c r="L474" s="117"/>
      <c r="M474" s="117"/>
      <c r="N474" s="64"/>
      <c r="O474" s="117"/>
      <c r="P474" s="64"/>
      <c r="Q474" s="114"/>
      <c r="Y474" s="114"/>
      <c r="Z474" s="125"/>
      <c r="AA474" s="119" t="e">
        <f>IF(#REF!&gt;0,MOD(#REF!+180,360),#REF!)</f>
        <v>#REF!</v>
      </c>
      <c r="AB474" s="119" t="e">
        <f>IF(#REF!&gt;0,-1*#REF!,#REF!)</f>
        <v>#REF!</v>
      </c>
    </row>
    <row r="475" spans="1:28" x14ac:dyDescent="0.25">
      <c r="A475" s="120"/>
      <c r="B475" s="127"/>
      <c r="C475" s="65"/>
      <c r="D475" s="65"/>
      <c r="E475" s="64">
        <f>Hole_ID!$D$2</f>
        <v>3.28</v>
      </c>
      <c r="F475" s="64">
        <f>Hole_ID!$D$3</f>
        <v>-70.900000000000006</v>
      </c>
      <c r="G475" s="64"/>
      <c r="H475" s="117"/>
      <c r="I475" s="64">
        <f t="shared" si="18"/>
        <v>180</v>
      </c>
      <c r="J475" s="64">
        <f t="shared" si="17"/>
        <v>90</v>
      </c>
      <c r="K475" s="64"/>
      <c r="L475" s="117"/>
      <c r="M475" s="117"/>
      <c r="N475" s="64"/>
      <c r="O475" s="117"/>
      <c r="P475" s="64"/>
      <c r="Q475" s="114"/>
      <c r="Y475" s="114"/>
      <c r="Z475" s="125"/>
      <c r="AA475" s="119" t="e">
        <f>IF(#REF!&gt;0,MOD(#REF!+180,360),#REF!)</f>
        <v>#REF!</v>
      </c>
      <c r="AB475" s="119" t="e">
        <f>IF(#REF!&gt;0,-1*#REF!,#REF!)</f>
        <v>#REF!</v>
      </c>
    </row>
    <row r="476" spans="1:28" x14ac:dyDescent="0.25">
      <c r="A476" s="120"/>
      <c r="B476" s="127"/>
      <c r="C476" s="65"/>
      <c r="D476" s="65"/>
      <c r="E476" s="64">
        <f>Hole_ID!$D$2</f>
        <v>3.28</v>
      </c>
      <c r="F476" s="64">
        <f>Hole_ID!$D$3</f>
        <v>-70.900000000000006</v>
      </c>
      <c r="G476" s="64"/>
      <c r="H476" s="117"/>
      <c r="I476" s="64">
        <f t="shared" si="18"/>
        <v>180</v>
      </c>
      <c r="J476" s="64">
        <f t="shared" si="17"/>
        <v>90</v>
      </c>
      <c r="K476" s="64"/>
      <c r="L476" s="117"/>
      <c r="M476" s="117"/>
      <c r="N476" s="64"/>
      <c r="O476" s="117"/>
      <c r="P476" s="64"/>
      <c r="Q476" s="114"/>
      <c r="Y476" s="114"/>
      <c r="Z476" s="125"/>
      <c r="AA476" s="119" t="e">
        <f>IF(#REF!&gt;0,MOD(#REF!+180,360),#REF!)</f>
        <v>#REF!</v>
      </c>
      <c r="AB476" s="119" t="e">
        <f>IF(#REF!&gt;0,-1*#REF!,#REF!)</f>
        <v>#REF!</v>
      </c>
    </row>
    <row r="477" spans="1:28" x14ac:dyDescent="0.25">
      <c r="A477" s="120"/>
      <c r="B477" s="127"/>
      <c r="C477" s="65"/>
      <c r="D477" s="65"/>
      <c r="E477" s="64">
        <f>Hole_ID!$D$2</f>
        <v>3.28</v>
      </c>
      <c r="F477" s="64">
        <f>Hole_ID!$D$3</f>
        <v>-70.900000000000006</v>
      </c>
      <c r="G477" s="64"/>
      <c r="H477" s="117"/>
      <c r="I477" s="64">
        <f t="shared" si="18"/>
        <v>180</v>
      </c>
      <c r="J477" s="64">
        <f t="shared" si="17"/>
        <v>90</v>
      </c>
      <c r="K477" s="64"/>
      <c r="L477" s="117"/>
      <c r="M477" s="117"/>
      <c r="N477" s="64"/>
      <c r="O477" s="117"/>
      <c r="P477" s="64"/>
      <c r="Q477" s="114"/>
      <c r="Y477" s="114"/>
      <c r="Z477" s="125"/>
      <c r="AA477" s="119" t="e">
        <f>IF(#REF!&gt;0,MOD(#REF!+180,360),#REF!)</f>
        <v>#REF!</v>
      </c>
      <c r="AB477" s="119" t="e">
        <f>IF(#REF!&gt;0,-1*#REF!,#REF!)</f>
        <v>#REF!</v>
      </c>
    </row>
    <row r="478" spans="1:28" x14ac:dyDescent="0.25">
      <c r="A478" s="120"/>
      <c r="B478" s="127"/>
      <c r="C478" s="65"/>
      <c r="D478" s="65"/>
      <c r="E478" s="64">
        <f>Hole_ID!$D$2</f>
        <v>3.28</v>
      </c>
      <c r="F478" s="64">
        <f>Hole_ID!$D$3</f>
        <v>-70.900000000000006</v>
      </c>
      <c r="G478" s="64"/>
      <c r="H478" s="117"/>
      <c r="I478" s="64">
        <f t="shared" si="18"/>
        <v>180</v>
      </c>
      <c r="J478" s="64">
        <f t="shared" si="17"/>
        <v>90</v>
      </c>
      <c r="K478" s="64"/>
      <c r="L478" s="117"/>
      <c r="M478" s="117"/>
      <c r="N478" s="64"/>
      <c r="O478" s="117"/>
      <c r="P478" s="64"/>
      <c r="Q478" s="114"/>
      <c r="Y478" s="114"/>
      <c r="Z478" s="125"/>
      <c r="AA478" s="119" t="e">
        <f>IF(#REF!&gt;0,MOD(#REF!+180,360),#REF!)</f>
        <v>#REF!</v>
      </c>
      <c r="AB478" s="119" t="e">
        <f>IF(#REF!&gt;0,-1*#REF!,#REF!)</f>
        <v>#REF!</v>
      </c>
    </row>
    <row r="479" spans="1:28" x14ac:dyDescent="0.25">
      <c r="A479" s="120"/>
      <c r="B479" s="127"/>
      <c r="C479" s="65"/>
      <c r="D479" s="65"/>
      <c r="E479" s="64">
        <f>Hole_ID!$D$2</f>
        <v>3.28</v>
      </c>
      <c r="F479" s="64">
        <f>Hole_ID!$D$3</f>
        <v>-70.900000000000006</v>
      </c>
      <c r="G479" s="64"/>
      <c r="H479" s="117"/>
      <c r="I479" s="64">
        <f t="shared" si="18"/>
        <v>180</v>
      </c>
      <c r="J479" s="64">
        <f t="shared" si="17"/>
        <v>90</v>
      </c>
      <c r="K479" s="64"/>
      <c r="L479" s="117"/>
      <c r="M479" s="117"/>
      <c r="N479" s="64"/>
      <c r="O479" s="117"/>
      <c r="P479" s="64"/>
      <c r="Q479" s="114"/>
      <c r="Y479" s="114"/>
      <c r="Z479" s="125"/>
      <c r="AA479" s="119" t="e">
        <f>IF(#REF!&gt;0,MOD(#REF!+180,360),#REF!)</f>
        <v>#REF!</v>
      </c>
      <c r="AB479" s="119" t="e">
        <f>IF(#REF!&gt;0,-1*#REF!,#REF!)</f>
        <v>#REF!</v>
      </c>
    </row>
    <row r="480" spans="1:28" x14ac:dyDescent="0.25">
      <c r="A480" s="120"/>
      <c r="B480" s="127"/>
      <c r="C480" s="65"/>
      <c r="D480" s="65"/>
      <c r="E480" s="64">
        <f>Hole_ID!$D$2</f>
        <v>3.28</v>
      </c>
      <c r="F480" s="64">
        <f>Hole_ID!$D$3</f>
        <v>-70.900000000000006</v>
      </c>
      <c r="G480" s="64"/>
      <c r="H480" s="117"/>
      <c r="I480" s="64">
        <f t="shared" si="18"/>
        <v>180</v>
      </c>
      <c r="J480" s="64">
        <f t="shared" si="17"/>
        <v>90</v>
      </c>
      <c r="K480" s="64"/>
      <c r="L480" s="117"/>
      <c r="M480" s="117"/>
      <c r="N480" s="64"/>
      <c r="O480" s="117"/>
      <c r="P480" s="64"/>
      <c r="Q480" s="114"/>
      <c r="Y480" s="114"/>
      <c r="Z480" s="125"/>
      <c r="AA480" s="119" t="e">
        <f>IF(#REF!&gt;0,MOD(#REF!+180,360),#REF!)</f>
        <v>#REF!</v>
      </c>
      <c r="AB480" s="119" t="e">
        <f>IF(#REF!&gt;0,-1*#REF!,#REF!)</f>
        <v>#REF!</v>
      </c>
    </row>
    <row r="481" spans="1:28" x14ac:dyDescent="0.25">
      <c r="A481" s="120"/>
      <c r="B481" s="127"/>
      <c r="C481" s="65"/>
      <c r="D481" s="65"/>
      <c r="E481" s="64">
        <f>Hole_ID!$D$2</f>
        <v>3.28</v>
      </c>
      <c r="F481" s="64">
        <f>Hole_ID!$D$3</f>
        <v>-70.900000000000006</v>
      </c>
      <c r="G481" s="64"/>
      <c r="H481" s="117"/>
      <c r="I481" s="64">
        <f t="shared" si="18"/>
        <v>180</v>
      </c>
      <c r="J481" s="64">
        <f t="shared" si="17"/>
        <v>90</v>
      </c>
      <c r="K481" s="64"/>
      <c r="L481" s="117"/>
      <c r="M481" s="117"/>
      <c r="N481" s="64"/>
      <c r="O481" s="117"/>
      <c r="P481" s="64"/>
      <c r="Q481" s="114"/>
      <c r="Y481" s="114"/>
      <c r="Z481" s="125"/>
      <c r="AA481" s="119" t="e">
        <f>IF(#REF!&gt;0,MOD(#REF!+180,360),#REF!)</f>
        <v>#REF!</v>
      </c>
      <c r="AB481" s="119" t="e">
        <f>IF(#REF!&gt;0,-1*#REF!,#REF!)</f>
        <v>#REF!</v>
      </c>
    </row>
    <row r="482" spans="1:28" x14ac:dyDescent="0.25">
      <c r="A482" s="120"/>
      <c r="B482" s="127"/>
      <c r="C482" s="65"/>
      <c r="D482" s="65"/>
      <c r="E482" s="64">
        <f>Hole_ID!$D$2</f>
        <v>3.28</v>
      </c>
      <c r="F482" s="64">
        <f>Hole_ID!$D$3</f>
        <v>-70.900000000000006</v>
      </c>
      <c r="G482" s="64"/>
      <c r="H482" s="117"/>
      <c r="I482" s="64">
        <f t="shared" si="18"/>
        <v>180</v>
      </c>
      <c r="J482" s="64">
        <f t="shared" si="17"/>
        <v>90</v>
      </c>
      <c r="K482" s="64"/>
      <c r="L482" s="117"/>
      <c r="M482" s="117"/>
      <c r="N482" s="64"/>
      <c r="O482" s="117"/>
      <c r="P482" s="64"/>
      <c r="Q482" s="114"/>
      <c r="Y482" s="114"/>
      <c r="Z482" s="125"/>
      <c r="AA482" s="119" t="e">
        <f>IF(#REF!&gt;0,MOD(#REF!+180,360),#REF!)</f>
        <v>#REF!</v>
      </c>
      <c r="AB482" s="119" t="e">
        <f>IF(#REF!&gt;0,-1*#REF!,#REF!)</f>
        <v>#REF!</v>
      </c>
    </row>
    <row r="483" spans="1:28" x14ac:dyDescent="0.25">
      <c r="A483" s="120"/>
      <c r="B483" s="127"/>
      <c r="C483" s="65"/>
      <c r="D483" s="65"/>
      <c r="E483" s="64">
        <f>Hole_ID!$D$2</f>
        <v>3.28</v>
      </c>
      <c r="F483" s="64">
        <f>Hole_ID!$D$3</f>
        <v>-70.900000000000006</v>
      </c>
      <c r="G483" s="64"/>
      <c r="H483" s="117"/>
      <c r="I483" s="64">
        <f t="shared" si="18"/>
        <v>180</v>
      </c>
      <c r="J483" s="64">
        <f t="shared" si="17"/>
        <v>90</v>
      </c>
      <c r="K483" s="64"/>
      <c r="L483" s="117"/>
      <c r="M483" s="117"/>
      <c r="N483" s="64"/>
      <c r="O483" s="117"/>
      <c r="P483" s="64"/>
      <c r="Q483" s="114"/>
      <c r="Y483" s="114"/>
      <c r="Z483" s="125"/>
      <c r="AA483" s="119" t="e">
        <f>IF(#REF!&gt;0,MOD(#REF!+180,360),#REF!)</f>
        <v>#REF!</v>
      </c>
      <c r="AB483" s="119" t="e">
        <f>IF(#REF!&gt;0,-1*#REF!,#REF!)</f>
        <v>#REF!</v>
      </c>
    </row>
    <row r="484" spans="1:28" x14ac:dyDescent="0.25">
      <c r="A484" s="120"/>
      <c r="B484" s="127"/>
      <c r="C484" s="65"/>
      <c r="D484" s="65"/>
      <c r="E484" s="64">
        <f>Hole_ID!$D$2</f>
        <v>3.28</v>
      </c>
      <c r="F484" s="64">
        <f>Hole_ID!$D$3</f>
        <v>-70.900000000000006</v>
      </c>
      <c r="G484" s="64"/>
      <c r="H484" s="117"/>
      <c r="I484" s="64">
        <f t="shared" si="18"/>
        <v>180</v>
      </c>
      <c r="J484" s="64">
        <f t="shared" si="17"/>
        <v>90</v>
      </c>
      <c r="K484" s="64"/>
      <c r="L484" s="117"/>
      <c r="M484" s="117"/>
      <c r="N484" s="64"/>
      <c r="O484" s="117"/>
      <c r="P484" s="64"/>
      <c r="Q484" s="114"/>
      <c r="Y484" s="114"/>
      <c r="Z484" s="125"/>
      <c r="AA484" s="119" t="e">
        <f>IF(#REF!&gt;0,MOD(#REF!+180,360),#REF!)</f>
        <v>#REF!</v>
      </c>
      <c r="AB484" s="119" t="e">
        <f>IF(#REF!&gt;0,-1*#REF!,#REF!)</f>
        <v>#REF!</v>
      </c>
    </row>
    <row r="485" spans="1:28" x14ac:dyDescent="0.25">
      <c r="A485" s="120"/>
      <c r="B485" s="127"/>
      <c r="C485" s="65"/>
      <c r="D485" s="65"/>
      <c r="E485" s="64">
        <f>Hole_ID!$D$2</f>
        <v>3.28</v>
      </c>
      <c r="F485" s="64">
        <f>Hole_ID!$D$3</f>
        <v>-70.900000000000006</v>
      </c>
      <c r="G485" s="64"/>
      <c r="H485" s="117"/>
      <c r="I485" s="64">
        <f t="shared" si="18"/>
        <v>180</v>
      </c>
      <c r="J485" s="64">
        <f t="shared" si="17"/>
        <v>90</v>
      </c>
      <c r="K485" s="64"/>
      <c r="L485" s="117"/>
      <c r="M485" s="117"/>
      <c r="N485" s="64"/>
      <c r="O485" s="117"/>
      <c r="P485" s="64"/>
      <c r="Q485" s="114"/>
      <c r="Y485" s="114"/>
      <c r="Z485" s="125"/>
      <c r="AA485" s="119" t="e">
        <f>IF(#REF!&gt;0,MOD(#REF!+180,360),#REF!)</f>
        <v>#REF!</v>
      </c>
      <c r="AB485" s="119" t="e">
        <f>IF(#REF!&gt;0,-1*#REF!,#REF!)</f>
        <v>#REF!</v>
      </c>
    </row>
    <row r="486" spans="1:28" x14ac:dyDescent="0.25">
      <c r="A486" s="120"/>
      <c r="B486" s="127"/>
      <c r="C486" s="65"/>
      <c r="D486" s="65"/>
      <c r="E486" s="64">
        <f>Hole_ID!$D$2</f>
        <v>3.28</v>
      </c>
      <c r="F486" s="64">
        <f>Hole_ID!$D$3</f>
        <v>-70.900000000000006</v>
      </c>
      <c r="G486" s="64"/>
      <c r="H486" s="117"/>
      <c r="I486" s="64">
        <f t="shared" si="18"/>
        <v>180</v>
      </c>
      <c r="J486" s="64">
        <f t="shared" si="17"/>
        <v>90</v>
      </c>
      <c r="K486" s="64"/>
      <c r="L486" s="117"/>
      <c r="M486" s="117"/>
      <c r="N486" s="64"/>
      <c r="O486" s="117"/>
      <c r="P486" s="64"/>
      <c r="Q486" s="114"/>
      <c r="Y486" s="114"/>
      <c r="Z486" s="125"/>
      <c r="AA486" s="119" t="e">
        <f>IF(#REF!&gt;0,MOD(#REF!+180,360),#REF!)</f>
        <v>#REF!</v>
      </c>
      <c r="AB486" s="119" t="e">
        <f>IF(#REF!&gt;0,-1*#REF!,#REF!)</f>
        <v>#REF!</v>
      </c>
    </row>
    <row r="487" spans="1:28" x14ac:dyDescent="0.25">
      <c r="A487" s="120"/>
      <c r="B487" s="127"/>
      <c r="C487" s="65"/>
      <c r="D487" s="65"/>
      <c r="E487" s="64">
        <f>Hole_ID!$D$2</f>
        <v>3.28</v>
      </c>
      <c r="F487" s="64">
        <f>Hole_ID!$D$3</f>
        <v>-70.900000000000006</v>
      </c>
      <c r="G487" s="64"/>
      <c r="H487" s="117"/>
      <c r="I487" s="64">
        <f t="shared" si="18"/>
        <v>180</v>
      </c>
      <c r="J487" s="64">
        <f t="shared" si="17"/>
        <v>90</v>
      </c>
      <c r="K487" s="64"/>
      <c r="L487" s="117"/>
      <c r="M487" s="117"/>
      <c r="N487" s="64"/>
      <c r="O487" s="117"/>
      <c r="P487" s="64"/>
      <c r="Q487" s="114"/>
      <c r="Y487" s="114"/>
      <c r="Z487" s="125"/>
      <c r="AA487" s="119" t="e">
        <f>IF(#REF!&gt;0,MOD(#REF!+180,360),#REF!)</f>
        <v>#REF!</v>
      </c>
      <c r="AB487" s="119" t="e">
        <f>IF(#REF!&gt;0,-1*#REF!,#REF!)</f>
        <v>#REF!</v>
      </c>
    </row>
    <row r="488" spans="1:28" x14ac:dyDescent="0.25">
      <c r="A488" s="120"/>
      <c r="B488" s="127"/>
      <c r="C488" s="65"/>
      <c r="D488" s="65"/>
      <c r="E488" s="64">
        <f>Hole_ID!$D$2</f>
        <v>3.28</v>
      </c>
      <c r="F488" s="64">
        <f>Hole_ID!$D$3</f>
        <v>-70.900000000000006</v>
      </c>
      <c r="G488" s="64"/>
      <c r="H488" s="117"/>
      <c r="I488" s="64">
        <f t="shared" si="18"/>
        <v>180</v>
      </c>
      <c r="J488" s="64">
        <f t="shared" si="17"/>
        <v>90</v>
      </c>
      <c r="K488" s="64"/>
      <c r="L488" s="117"/>
      <c r="M488" s="117"/>
      <c r="N488" s="64"/>
      <c r="O488" s="117"/>
      <c r="P488" s="64"/>
      <c r="Q488" s="114"/>
      <c r="Y488" s="114"/>
      <c r="Z488" s="125"/>
      <c r="AA488" s="119" t="e">
        <f>IF(#REF!&gt;0,MOD(#REF!+180,360),#REF!)</f>
        <v>#REF!</v>
      </c>
      <c r="AB488" s="119" t="e">
        <f>IF(#REF!&gt;0,-1*#REF!,#REF!)</f>
        <v>#REF!</v>
      </c>
    </row>
    <row r="489" spans="1:28" x14ac:dyDescent="0.25">
      <c r="A489" s="120"/>
      <c r="B489" s="127"/>
      <c r="C489" s="65"/>
      <c r="D489" s="65"/>
      <c r="E489" s="64">
        <f>Hole_ID!$D$2</f>
        <v>3.28</v>
      </c>
      <c r="F489" s="64">
        <f>Hole_ID!$D$3</f>
        <v>-70.900000000000006</v>
      </c>
      <c r="G489" s="64"/>
      <c r="H489" s="117"/>
      <c r="I489" s="64">
        <f t="shared" si="18"/>
        <v>180</v>
      </c>
      <c r="J489" s="64">
        <f t="shared" si="17"/>
        <v>90</v>
      </c>
      <c r="K489" s="64"/>
      <c r="L489" s="117"/>
      <c r="M489" s="117"/>
      <c r="N489" s="64"/>
      <c r="O489" s="117"/>
      <c r="P489" s="64"/>
      <c r="Q489" s="114"/>
      <c r="Y489" s="114"/>
      <c r="Z489" s="125"/>
      <c r="AA489" s="119" t="e">
        <f>IF(#REF!&gt;0,MOD(#REF!+180,360),#REF!)</f>
        <v>#REF!</v>
      </c>
      <c r="AB489" s="119" t="e">
        <f>IF(#REF!&gt;0,-1*#REF!,#REF!)</f>
        <v>#REF!</v>
      </c>
    </row>
    <row r="490" spans="1:28" x14ac:dyDescent="0.25">
      <c r="A490" s="120"/>
      <c r="B490" s="127"/>
      <c r="C490" s="65"/>
      <c r="D490" s="65"/>
      <c r="E490" s="64">
        <f>Hole_ID!$D$2</f>
        <v>3.28</v>
      </c>
      <c r="F490" s="64">
        <f>Hole_ID!$D$3</f>
        <v>-70.900000000000006</v>
      </c>
      <c r="G490" s="64"/>
      <c r="H490" s="117"/>
      <c r="I490" s="64">
        <f t="shared" si="18"/>
        <v>180</v>
      </c>
      <c r="J490" s="64">
        <f t="shared" si="17"/>
        <v>90</v>
      </c>
      <c r="K490" s="64"/>
      <c r="L490" s="117"/>
      <c r="M490" s="117"/>
      <c r="N490" s="64"/>
      <c r="O490" s="117"/>
      <c r="P490" s="64"/>
      <c r="Q490" s="114"/>
      <c r="Y490" s="114"/>
      <c r="Z490" s="125"/>
      <c r="AA490" s="119" t="e">
        <f>IF(#REF!&gt;0,MOD(#REF!+180,360),#REF!)</f>
        <v>#REF!</v>
      </c>
      <c r="AB490" s="119" t="e">
        <f>IF(#REF!&gt;0,-1*#REF!,#REF!)</f>
        <v>#REF!</v>
      </c>
    </row>
    <row r="491" spans="1:28" x14ac:dyDescent="0.25">
      <c r="A491" s="120"/>
      <c r="B491" s="127"/>
      <c r="C491" s="65"/>
      <c r="D491" s="65"/>
      <c r="E491" s="64">
        <f>Hole_ID!$D$2</f>
        <v>3.28</v>
      </c>
      <c r="F491" s="64">
        <f>Hole_ID!$D$3</f>
        <v>-70.900000000000006</v>
      </c>
      <c r="G491" s="64"/>
      <c r="H491" s="117"/>
      <c r="I491" s="64">
        <f t="shared" si="18"/>
        <v>180</v>
      </c>
      <c r="J491" s="64">
        <f t="shared" si="17"/>
        <v>90</v>
      </c>
      <c r="K491" s="64"/>
      <c r="L491" s="117"/>
      <c r="M491" s="117"/>
      <c r="N491" s="64"/>
      <c r="O491" s="117"/>
      <c r="P491" s="64"/>
      <c r="Q491" s="114"/>
      <c r="Y491" s="114"/>
      <c r="Z491" s="125"/>
      <c r="AA491" s="119" t="e">
        <f>IF(#REF!&gt;0,MOD(#REF!+180,360),#REF!)</f>
        <v>#REF!</v>
      </c>
      <c r="AB491" s="119" t="e">
        <f>IF(#REF!&gt;0,-1*#REF!,#REF!)</f>
        <v>#REF!</v>
      </c>
    </row>
    <row r="492" spans="1:28" x14ac:dyDescent="0.25">
      <c r="A492" s="120"/>
      <c r="B492" s="127"/>
      <c r="C492" s="65"/>
      <c r="D492" s="65"/>
      <c r="E492" s="64">
        <f>Hole_ID!$D$2</f>
        <v>3.28</v>
      </c>
      <c r="F492" s="64">
        <f>Hole_ID!$D$3</f>
        <v>-70.900000000000006</v>
      </c>
      <c r="G492" s="64"/>
      <c r="H492" s="117"/>
      <c r="I492" s="64">
        <f t="shared" si="18"/>
        <v>180</v>
      </c>
      <c r="J492" s="64">
        <f t="shared" si="17"/>
        <v>90</v>
      </c>
      <c r="K492" s="64"/>
      <c r="L492" s="117"/>
      <c r="M492" s="117"/>
      <c r="N492" s="64"/>
      <c r="O492" s="117"/>
      <c r="P492" s="64"/>
      <c r="Q492" s="114"/>
      <c r="Y492" s="114"/>
      <c r="Z492" s="125"/>
      <c r="AA492" s="119" t="e">
        <f>IF(#REF!&gt;0,MOD(#REF!+180,360),#REF!)</f>
        <v>#REF!</v>
      </c>
      <c r="AB492" s="119" t="e">
        <f>IF(#REF!&gt;0,-1*#REF!,#REF!)</f>
        <v>#REF!</v>
      </c>
    </row>
    <row r="493" spans="1:28" x14ac:dyDescent="0.25">
      <c r="A493" s="120"/>
      <c r="B493" s="127"/>
      <c r="C493" s="65"/>
      <c r="D493" s="65"/>
      <c r="E493" s="64">
        <f>Hole_ID!$D$2</f>
        <v>3.28</v>
      </c>
      <c r="F493" s="64">
        <f>Hole_ID!$D$3</f>
        <v>-70.900000000000006</v>
      </c>
      <c r="G493" s="64"/>
      <c r="H493" s="117"/>
      <c r="I493" s="64">
        <f t="shared" si="18"/>
        <v>180</v>
      </c>
      <c r="J493" s="64">
        <f t="shared" si="17"/>
        <v>90</v>
      </c>
      <c r="K493" s="64"/>
      <c r="L493" s="117"/>
      <c r="M493" s="117"/>
      <c r="N493" s="64"/>
      <c r="O493" s="117"/>
      <c r="P493" s="64"/>
      <c r="Q493" s="114"/>
      <c r="Y493" s="114"/>
      <c r="Z493" s="125"/>
      <c r="AA493" s="119" t="e">
        <f>IF(#REF!&gt;0,MOD(#REF!+180,360),#REF!)</f>
        <v>#REF!</v>
      </c>
      <c r="AB493" s="119" t="e">
        <f>IF(#REF!&gt;0,-1*#REF!,#REF!)</f>
        <v>#REF!</v>
      </c>
    </row>
    <row r="494" spans="1:28" x14ac:dyDescent="0.25">
      <c r="A494" s="120"/>
      <c r="B494" s="127"/>
      <c r="C494" s="65"/>
      <c r="D494" s="65"/>
      <c r="E494" s="64">
        <f>Hole_ID!$D$2</f>
        <v>3.28</v>
      </c>
      <c r="F494" s="64">
        <f>Hole_ID!$D$3</f>
        <v>-70.900000000000006</v>
      </c>
      <c r="G494" s="64"/>
      <c r="H494" s="117"/>
      <c r="I494" s="64">
        <f t="shared" si="18"/>
        <v>180</v>
      </c>
      <c r="J494" s="64">
        <f t="shared" si="17"/>
        <v>90</v>
      </c>
      <c r="K494" s="64"/>
      <c r="L494" s="117"/>
      <c r="M494" s="117"/>
      <c r="N494" s="64"/>
      <c r="O494" s="117"/>
      <c r="P494" s="64"/>
      <c r="Q494" s="114"/>
      <c r="Y494" s="114"/>
      <c r="Z494" s="125"/>
      <c r="AA494" s="119" t="e">
        <f>IF(#REF!&gt;0,MOD(#REF!+180,360),#REF!)</f>
        <v>#REF!</v>
      </c>
      <c r="AB494" s="119" t="e">
        <f>IF(#REF!&gt;0,-1*#REF!,#REF!)</f>
        <v>#REF!</v>
      </c>
    </row>
    <row r="495" spans="1:28" x14ac:dyDescent="0.25">
      <c r="A495" s="120"/>
      <c r="B495" s="127"/>
      <c r="C495" s="65"/>
      <c r="D495" s="65"/>
      <c r="E495" s="64">
        <f>Hole_ID!$D$2</f>
        <v>3.28</v>
      </c>
      <c r="F495" s="64">
        <f>Hole_ID!$D$3</f>
        <v>-70.900000000000006</v>
      </c>
      <c r="G495" s="64"/>
      <c r="H495" s="117"/>
      <c r="I495" s="64">
        <f t="shared" si="18"/>
        <v>180</v>
      </c>
      <c r="J495" s="64">
        <f t="shared" si="17"/>
        <v>90</v>
      </c>
      <c r="K495" s="64"/>
      <c r="L495" s="117"/>
      <c r="M495" s="117"/>
      <c r="N495" s="64"/>
      <c r="O495" s="117"/>
      <c r="P495" s="64"/>
      <c r="Q495" s="114"/>
      <c r="Y495" s="114"/>
      <c r="Z495" s="125"/>
      <c r="AA495" s="119" t="e">
        <f>IF(#REF!&gt;0,MOD(#REF!+180,360),#REF!)</f>
        <v>#REF!</v>
      </c>
      <c r="AB495" s="119" t="e">
        <f>IF(#REF!&gt;0,-1*#REF!,#REF!)</f>
        <v>#REF!</v>
      </c>
    </row>
    <row r="496" spans="1:28" x14ac:dyDescent="0.25">
      <c r="A496" s="120"/>
      <c r="B496" s="127"/>
      <c r="C496" s="65"/>
      <c r="D496" s="65"/>
      <c r="E496" s="64">
        <f>Hole_ID!$D$2</f>
        <v>3.28</v>
      </c>
      <c r="F496" s="64">
        <f>Hole_ID!$D$3</f>
        <v>-70.900000000000006</v>
      </c>
      <c r="G496" s="64"/>
      <c r="H496" s="117"/>
      <c r="I496" s="64">
        <f t="shared" si="18"/>
        <v>180</v>
      </c>
      <c r="J496" s="64">
        <f t="shared" si="17"/>
        <v>90</v>
      </c>
      <c r="K496" s="64"/>
      <c r="L496" s="117"/>
      <c r="M496" s="117"/>
      <c r="N496" s="64"/>
      <c r="O496" s="117"/>
      <c r="P496" s="64"/>
      <c r="Q496" s="114"/>
      <c r="Y496" s="114"/>
      <c r="Z496" s="125"/>
      <c r="AA496" s="119" t="e">
        <f>IF(#REF!&gt;0,MOD(#REF!+180,360),#REF!)</f>
        <v>#REF!</v>
      </c>
      <c r="AB496" s="119" t="e">
        <f>IF(#REF!&gt;0,-1*#REF!,#REF!)</f>
        <v>#REF!</v>
      </c>
    </row>
    <row r="497" spans="1:28" x14ac:dyDescent="0.25">
      <c r="A497" s="120"/>
      <c r="B497" s="127"/>
      <c r="C497" s="65"/>
      <c r="D497" s="65"/>
      <c r="E497" s="64">
        <f>Hole_ID!$D$2</f>
        <v>3.28</v>
      </c>
      <c r="F497" s="64">
        <f>Hole_ID!$D$3</f>
        <v>-70.900000000000006</v>
      </c>
      <c r="G497" s="64"/>
      <c r="H497" s="117"/>
      <c r="I497" s="64">
        <f t="shared" si="18"/>
        <v>180</v>
      </c>
      <c r="J497" s="64">
        <f t="shared" si="17"/>
        <v>90</v>
      </c>
      <c r="K497" s="64"/>
      <c r="L497" s="117"/>
      <c r="M497" s="117"/>
      <c r="N497" s="64"/>
      <c r="O497" s="117"/>
      <c r="P497" s="64"/>
      <c r="Q497" s="114"/>
      <c r="Y497" s="114"/>
      <c r="Z497" s="125"/>
      <c r="AA497" s="119" t="e">
        <f>IF(#REF!&gt;0,MOD(#REF!+180,360),#REF!)</f>
        <v>#REF!</v>
      </c>
      <c r="AB497" s="119" t="e">
        <f>IF(#REF!&gt;0,-1*#REF!,#REF!)</f>
        <v>#REF!</v>
      </c>
    </row>
    <row r="498" spans="1:28" x14ac:dyDescent="0.25">
      <c r="A498" s="120"/>
      <c r="B498" s="127"/>
      <c r="C498" s="65"/>
      <c r="D498" s="65"/>
      <c r="E498" s="64">
        <f>Hole_ID!$D$2</f>
        <v>3.28</v>
      </c>
      <c r="F498" s="64">
        <f>Hole_ID!$D$3</f>
        <v>-70.900000000000006</v>
      </c>
      <c r="G498" s="64"/>
      <c r="H498" s="117"/>
      <c r="I498" s="64">
        <f t="shared" si="18"/>
        <v>180</v>
      </c>
      <c r="J498" s="64">
        <f t="shared" ref="J498:J561" si="19">90-G498</f>
        <v>90</v>
      </c>
      <c r="K498" s="64"/>
      <c r="L498" s="117"/>
      <c r="M498" s="117"/>
      <c r="N498" s="64"/>
      <c r="O498" s="117"/>
      <c r="P498" s="64"/>
      <c r="Q498" s="114"/>
      <c r="Y498" s="114"/>
      <c r="Z498" s="125"/>
      <c r="AA498" s="119" t="e">
        <f>IF(#REF!&gt;0,MOD(#REF!+180,360),#REF!)</f>
        <v>#REF!</v>
      </c>
      <c r="AB498" s="119" t="e">
        <f>IF(#REF!&gt;0,-1*#REF!,#REF!)</f>
        <v>#REF!</v>
      </c>
    </row>
    <row r="499" spans="1:28" x14ac:dyDescent="0.25">
      <c r="A499" s="120"/>
      <c r="B499" s="127"/>
      <c r="C499" s="65"/>
      <c r="D499" s="65"/>
      <c r="E499" s="64">
        <f>Hole_ID!$D$2</f>
        <v>3.28</v>
      </c>
      <c r="F499" s="64">
        <f>Hole_ID!$D$3</f>
        <v>-70.900000000000006</v>
      </c>
      <c r="G499" s="64"/>
      <c r="H499" s="117"/>
      <c r="I499" s="64">
        <f t="shared" si="18"/>
        <v>180</v>
      </c>
      <c r="J499" s="64">
        <f t="shared" si="19"/>
        <v>90</v>
      </c>
      <c r="K499" s="64"/>
      <c r="L499" s="117"/>
      <c r="M499" s="117"/>
      <c r="N499" s="64"/>
      <c r="O499" s="117"/>
      <c r="P499" s="64"/>
      <c r="Q499" s="114"/>
      <c r="Y499" s="114"/>
      <c r="Z499" s="125"/>
      <c r="AA499" s="119" t="e">
        <f>IF(#REF!&gt;0,MOD(#REF!+180,360),#REF!)</f>
        <v>#REF!</v>
      </c>
      <c r="AB499" s="119" t="e">
        <f>IF(#REF!&gt;0,-1*#REF!,#REF!)</f>
        <v>#REF!</v>
      </c>
    </row>
    <row r="500" spans="1:28" x14ac:dyDescent="0.25">
      <c r="A500" s="120"/>
      <c r="B500" s="127"/>
      <c r="C500" s="65"/>
      <c r="D500" s="65"/>
      <c r="E500" s="64">
        <f>Hole_ID!$D$2</f>
        <v>3.28</v>
      </c>
      <c r="F500" s="64">
        <f>Hole_ID!$D$3</f>
        <v>-70.900000000000006</v>
      </c>
      <c r="G500" s="64"/>
      <c r="H500" s="117"/>
      <c r="I500" s="64">
        <f t="shared" si="18"/>
        <v>180</v>
      </c>
      <c r="J500" s="64">
        <f t="shared" si="19"/>
        <v>90</v>
      </c>
      <c r="K500" s="64"/>
      <c r="L500" s="117"/>
      <c r="M500" s="117"/>
      <c r="N500" s="64"/>
      <c r="O500" s="117"/>
      <c r="P500" s="64"/>
      <c r="Q500" s="114"/>
      <c r="Y500" s="114"/>
      <c r="Z500" s="125"/>
      <c r="AA500" s="119" t="e">
        <f>IF(#REF!&gt;0,MOD(#REF!+180,360),#REF!)</f>
        <v>#REF!</v>
      </c>
      <c r="AB500" s="119" t="e">
        <f>IF(#REF!&gt;0,-1*#REF!,#REF!)</f>
        <v>#REF!</v>
      </c>
    </row>
    <row r="501" spans="1:28" x14ac:dyDescent="0.25">
      <c r="A501" s="120"/>
      <c r="B501" s="127"/>
      <c r="C501" s="65"/>
      <c r="D501" s="65"/>
      <c r="E501" s="64">
        <f>Hole_ID!$D$2</f>
        <v>3.28</v>
      </c>
      <c r="F501" s="64">
        <f>Hole_ID!$D$3</f>
        <v>-70.900000000000006</v>
      </c>
      <c r="G501" s="64"/>
      <c r="H501" s="117"/>
      <c r="I501" s="64">
        <f t="shared" si="18"/>
        <v>180</v>
      </c>
      <c r="J501" s="64">
        <f t="shared" si="19"/>
        <v>90</v>
      </c>
      <c r="K501" s="64"/>
      <c r="L501" s="117"/>
      <c r="M501" s="117"/>
      <c r="N501" s="64"/>
      <c r="O501" s="117"/>
      <c r="P501" s="64"/>
      <c r="Q501" s="114"/>
      <c r="Y501" s="114"/>
      <c r="Z501" s="125"/>
      <c r="AA501" s="119" t="e">
        <f>IF(#REF!&gt;0,MOD(#REF!+180,360),#REF!)</f>
        <v>#REF!</v>
      </c>
      <c r="AB501" s="119" t="e">
        <f>IF(#REF!&gt;0,-1*#REF!,#REF!)</f>
        <v>#REF!</v>
      </c>
    </row>
    <row r="502" spans="1:28" x14ac:dyDescent="0.25">
      <c r="A502" s="120"/>
      <c r="B502" s="127"/>
      <c r="C502" s="65"/>
      <c r="D502" s="65"/>
      <c r="E502" s="64">
        <f>Hole_ID!$D$2</f>
        <v>3.28</v>
      </c>
      <c r="F502" s="64">
        <f>Hole_ID!$D$3</f>
        <v>-70.900000000000006</v>
      </c>
      <c r="G502" s="64"/>
      <c r="H502" s="117"/>
      <c r="I502" s="64">
        <f t="shared" si="18"/>
        <v>180</v>
      </c>
      <c r="J502" s="64">
        <f t="shared" si="19"/>
        <v>90</v>
      </c>
      <c r="K502" s="64"/>
      <c r="L502" s="117"/>
      <c r="M502" s="117"/>
      <c r="N502" s="64"/>
      <c r="O502" s="117"/>
      <c r="P502" s="64"/>
      <c r="Q502" s="114"/>
      <c r="Y502" s="114"/>
      <c r="Z502" s="125"/>
      <c r="AA502" s="119" t="e">
        <f>IF(#REF!&gt;0,MOD(#REF!+180,360),#REF!)</f>
        <v>#REF!</v>
      </c>
      <c r="AB502" s="119" t="e">
        <f>IF(#REF!&gt;0,-1*#REF!,#REF!)</f>
        <v>#REF!</v>
      </c>
    </row>
    <row r="503" spans="1:28" x14ac:dyDescent="0.25">
      <c r="A503" s="120"/>
      <c r="B503" s="127"/>
      <c r="C503" s="65"/>
      <c r="D503" s="65"/>
      <c r="E503" s="64">
        <f>Hole_ID!$D$2</f>
        <v>3.28</v>
      </c>
      <c r="F503" s="64">
        <f>Hole_ID!$D$3</f>
        <v>-70.900000000000006</v>
      </c>
      <c r="G503" s="64"/>
      <c r="H503" s="117"/>
      <c r="I503" s="64">
        <f t="shared" si="18"/>
        <v>180</v>
      </c>
      <c r="J503" s="64">
        <f t="shared" si="19"/>
        <v>90</v>
      </c>
      <c r="K503" s="64"/>
      <c r="L503" s="117"/>
      <c r="M503" s="117"/>
      <c r="N503" s="64"/>
      <c r="O503" s="117"/>
      <c r="P503" s="64"/>
      <c r="Q503" s="114"/>
      <c r="Y503" s="114"/>
      <c r="Z503" s="125"/>
      <c r="AA503" s="119" t="e">
        <f>IF(#REF!&gt;0,MOD(#REF!+180,360),#REF!)</f>
        <v>#REF!</v>
      </c>
      <c r="AB503" s="119" t="e">
        <f>IF(#REF!&gt;0,-1*#REF!,#REF!)</f>
        <v>#REF!</v>
      </c>
    </row>
    <row r="504" spans="1:28" x14ac:dyDescent="0.25">
      <c r="A504" s="120"/>
      <c r="B504" s="127"/>
      <c r="C504" s="65"/>
      <c r="D504" s="65"/>
      <c r="E504" s="64">
        <f>Hole_ID!$D$2</f>
        <v>3.28</v>
      </c>
      <c r="F504" s="64">
        <f>Hole_ID!$D$3</f>
        <v>-70.900000000000006</v>
      </c>
      <c r="G504" s="64"/>
      <c r="H504" s="117"/>
      <c r="I504" s="64">
        <f t="shared" si="18"/>
        <v>180</v>
      </c>
      <c r="J504" s="64">
        <f t="shared" si="19"/>
        <v>90</v>
      </c>
      <c r="K504" s="64"/>
      <c r="L504" s="117"/>
      <c r="M504" s="117"/>
      <c r="N504" s="64"/>
      <c r="O504" s="117"/>
      <c r="P504" s="64"/>
      <c r="Q504" s="114"/>
      <c r="Y504" s="114"/>
      <c r="Z504" s="125"/>
      <c r="AA504" s="119" t="e">
        <f>IF(#REF!&gt;0,MOD(#REF!+180,360),#REF!)</f>
        <v>#REF!</v>
      </c>
      <c r="AB504" s="119" t="e">
        <f>IF(#REF!&gt;0,-1*#REF!,#REF!)</f>
        <v>#REF!</v>
      </c>
    </row>
    <row r="505" spans="1:28" x14ac:dyDescent="0.25">
      <c r="A505" s="120"/>
      <c r="B505" s="127"/>
      <c r="C505" s="65"/>
      <c r="D505" s="65"/>
      <c r="E505" s="64">
        <f>Hole_ID!$D$2</f>
        <v>3.28</v>
      </c>
      <c r="F505" s="64">
        <f>Hole_ID!$D$3</f>
        <v>-70.900000000000006</v>
      </c>
      <c r="G505" s="64"/>
      <c r="H505" s="117"/>
      <c r="I505" s="64">
        <f t="shared" si="18"/>
        <v>180</v>
      </c>
      <c r="J505" s="64">
        <f t="shared" si="19"/>
        <v>90</v>
      </c>
      <c r="K505" s="64"/>
      <c r="L505" s="117"/>
      <c r="M505" s="117"/>
      <c r="N505" s="64"/>
      <c r="O505" s="117"/>
      <c r="P505" s="64"/>
      <c r="Q505" s="114"/>
      <c r="Y505" s="114"/>
      <c r="Z505" s="125"/>
      <c r="AA505" s="119" t="e">
        <f>IF(#REF!&gt;0,MOD(#REF!+180,360),#REF!)</f>
        <v>#REF!</v>
      </c>
      <c r="AB505" s="119" t="e">
        <f>IF(#REF!&gt;0,-1*#REF!,#REF!)</f>
        <v>#REF!</v>
      </c>
    </row>
    <row r="506" spans="1:28" x14ac:dyDescent="0.25">
      <c r="A506" s="120"/>
      <c r="B506" s="127"/>
      <c r="C506" s="65"/>
      <c r="D506" s="65"/>
      <c r="E506" s="64">
        <f>Hole_ID!$D$2</f>
        <v>3.28</v>
      </c>
      <c r="F506" s="64">
        <f>Hole_ID!$D$3</f>
        <v>-70.900000000000006</v>
      </c>
      <c r="G506" s="64"/>
      <c r="H506" s="117"/>
      <c r="I506" s="64">
        <f t="shared" si="18"/>
        <v>180</v>
      </c>
      <c r="J506" s="64">
        <f t="shared" si="19"/>
        <v>90</v>
      </c>
      <c r="K506" s="64"/>
      <c r="L506" s="117"/>
      <c r="M506" s="117"/>
      <c r="N506" s="64"/>
      <c r="O506" s="117"/>
      <c r="P506" s="64"/>
      <c r="Q506" s="114"/>
      <c r="Y506" s="114"/>
      <c r="Z506" s="125"/>
      <c r="AA506" s="119" t="e">
        <f>IF(#REF!&gt;0,MOD(#REF!+180,360),#REF!)</f>
        <v>#REF!</v>
      </c>
      <c r="AB506" s="119" t="e">
        <f>IF(#REF!&gt;0,-1*#REF!,#REF!)</f>
        <v>#REF!</v>
      </c>
    </row>
    <row r="507" spans="1:28" x14ac:dyDescent="0.25">
      <c r="A507" s="120"/>
      <c r="B507" s="127"/>
      <c r="C507" s="65"/>
      <c r="D507" s="65"/>
      <c r="E507" s="64">
        <f>Hole_ID!$D$2</f>
        <v>3.28</v>
      </c>
      <c r="F507" s="64">
        <f>Hole_ID!$D$3</f>
        <v>-70.900000000000006</v>
      </c>
      <c r="G507" s="64"/>
      <c r="H507" s="117"/>
      <c r="I507" s="64">
        <f t="shared" si="18"/>
        <v>180</v>
      </c>
      <c r="J507" s="64">
        <f t="shared" si="19"/>
        <v>90</v>
      </c>
      <c r="K507" s="64"/>
      <c r="L507" s="117"/>
      <c r="M507" s="117"/>
      <c r="N507" s="64"/>
      <c r="O507" s="117"/>
      <c r="P507" s="64"/>
      <c r="Q507" s="114"/>
      <c r="Y507" s="114"/>
      <c r="Z507" s="125"/>
      <c r="AA507" s="119" t="e">
        <f>IF(#REF!&gt;0,MOD(#REF!+180,360),#REF!)</f>
        <v>#REF!</v>
      </c>
      <c r="AB507" s="119" t="e">
        <f>IF(#REF!&gt;0,-1*#REF!,#REF!)</f>
        <v>#REF!</v>
      </c>
    </row>
    <row r="508" spans="1:28" x14ac:dyDescent="0.25">
      <c r="A508" s="120"/>
      <c r="B508" s="127"/>
      <c r="C508" s="65"/>
      <c r="D508" s="65"/>
      <c r="E508" s="64">
        <f>Hole_ID!$D$2</f>
        <v>3.28</v>
      </c>
      <c r="F508" s="64">
        <f>Hole_ID!$D$3</f>
        <v>-70.900000000000006</v>
      </c>
      <c r="G508" s="64"/>
      <c r="H508" s="117"/>
      <c r="I508" s="64">
        <f t="shared" si="18"/>
        <v>180</v>
      </c>
      <c r="J508" s="64">
        <f t="shared" si="19"/>
        <v>90</v>
      </c>
      <c r="K508" s="64"/>
      <c r="L508" s="117"/>
      <c r="M508" s="117"/>
      <c r="N508" s="64"/>
      <c r="O508" s="117"/>
      <c r="P508" s="64"/>
      <c r="Q508" s="114"/>
      <c r="Y508" s="114"/>
      <c r="Z508" s="125"/>
      <c r="AA508" s="119" t="e">
        <f>IF(#REF!&gt;0,MOD(#REF!+180,360),#REF!)</f>
        <v>#REF!</v>
      </c>
      <c r="AB508" s="119" t="e">
        <f>IF(#REF!&gt;0,-1*#REF!,#REF!)</f>
        <v>#REF!</v>
      </c>
    </row>
    <row r="509" spans="1:28" x14ac:dyDescent="0.25">
      <c r="A509" s="120"/>
      <c r="B509" s="127"/>
      <c r="C509" s="65"/>
      <c r="D509" s="65"/>
      <c r="E509" s="64">
        <f>Hole_ID!$D$2</f>
        <v>3.28</v>
      </c>
      <c r="F509" s="64">
        <f>Hole_ID!$D$3</f>
        <v>-70.900000000000006</v>
      </c>
      <c r="G509" s="64"/>
      <c r="H509" s="117"/>
      <c r="I509" s="64">
        <f t="shared" si="18"/>
        <v>180</v>
      </c>
      <c r="J509" s="64">
        <f t="shared" si="19"/>
        <v>90</v>
      </c>
      <c r="K509" s="64"/>
      <c r="L509" s="117"/>
      <c r="M509" s="117"/>
      <c r="N509" s="64"/>
      <c r="O509" s="117"/>
      <c r="P509" s="64"/>
      <c r="Q509" s="114"/>
      <c r="Y509" s="114"/>
      <c r="Z509" s="125"/>
      <c r="AA509" s="119" t="e">
        <f>IF(#REF!&gt;0,MOD(#REF!+180,360),#REF!)</f>
        <v>#REF!</v>
      </c>
      <c r="AB509" s="119" t="e">
        <f>IF(#REF!&gt;0,-1*#REF!,#REF!)</f>
        <v>#REF!</v>
      </c>
    </row>
    <row r="510" spans="1:28" x14ac:dyDescent="0.25">
      <c r="A510" s="120"/>
      <c r="B510" s="127"/>
      <c r="C510" s="65"/>
      <c r="D510" s="65"/>
      <c r="E510" s="64">
        <f>Hole_ID!$D$2</f>
        <v>3.28</v>
      </c>
      <c r="F510" s="64">
        <f>Hole_ID!$D$3</f>
        <v>-70.900000000000006</v>
      </c>
      <c r="G510" s="64"/>
      <c r="H510" s="117"/>
      <c r="I510" s="64">
        <f t="shared" si="18"/>
        <v>180</v>
      </c>
      <c r="J510" s="64">
        <f t="shared" si="19"/>
        <v>90</v>
      </c>
      <c r="K510" s="64"/>
      <c r="L510" s="117"/>
      <c r="M510" s="117"/>
      <c r="N510" s="64"/>
      <c r="O510" s="117"/>
      <c r="P510" s="64"/>
      <c r="Q510" s="114"/>
      <c r="Y510" s="114"/>
      <c r="Z510" s="125"/>
      <c r="AA510" s="119" t="e">
        <f>IF(#REF!&gt;0,MOD(#REF!+180,360),#REF!)</f>
        <v>#REF!</v>
      </c>
      <c r="AB510" s="119" t="e">
        <f>IF(#REF!&gt;0,-1*#REF!,#REF!)</f>
        <v>#REF!</v>
      </c>
    </row>
    <row r="511" spans="1:28" x14ac:dyDescent="0.25">
      <c r="A511" s="120"/>
      <c r="B511" s="127"/>
      <c r="C511" s="65"/>
      <c r="D511" s="65"/>
      <c r="E511" s="64">
        <f>Hole_ID!$D$2</f>
        <v>3.28</v>
      </c>
      <c r="F511" s="64">
        <f>Hole_ID!$D$3</f>
        <v>-70.900000000000006</v>
      </c>
      <c r="G511" s="64"/>
      <c r="H511" s="117"/>
      <c r="I511" s="64">
        <f t="shared" si="18"/>
        <v>180</v>
      </c>
      <c r="J511" s="64">
        <f t="shared" si="19"/>
        <v>90</v>
      </c>
      <c r="K511" s="64"/>
      <c r="L511" s="117"/>
      <c r="M511" s="117"/>
      <c r="N511" s="64"/>
      <c r="O511" s="117"/>
      <c r="P511" s="64"/>
      <c r="Q511" s="114"/>
      <c r="Y511" s="114"/>
      <c r="Z511" s="125"/>
      <c r="AA511" s="119" t="e">
        <f>IF(#REF!&gt;0,MOD(#REF!+180,360),#REF!)</f>
        <v>#REF!</v>
      </c>
      <c r="AB511" s="119" t="e">
        <f>IF(#REF!&gt;0,-1*#REF!,#REF!)</f>
        <v>#REF!</v>
      </c>
    </row>
    <row r="512" spans="1:28" x14ac:dyDescent="0.25">
      <c r="A512" s="120"/>
      <c r="B512" s="127"/>
      <c r="C512" s="65"/>
      <c r="D512" s="65"/>
      <c r="E512" s="64">
        <f>Hole_ID!$D$2</f>
        <v>3.28</v>
      </c>
      <c r="F512" s="64">
        <f>Hole_ID!$D$3</f>
        <v>-70.900000000000006</v>
      </c>
      <c r="G512" s="64"/>
      <c r="H512" s="117"/>
      <c r="I512" s="64">
        <f t="shared" si="18"/>
        <v>180</v>
      </c>
      <c r="J512" s="64">
        <f t="shared" si="19"/>
        <v>90</v>
      </c>
      <c r="K512" s="64"/>
      <c r="L512" s="117"/>
      <c r="M512" s="117"/>
      <c r="N512" s="64"/>
      <c r="O512" s="117"/>
      <c r="P512" s="64"/>
      <c r="Q512" s="114"/>
      <c r="Y512" s="114"/>
      <c r="Z512" s="125"/>
      <c r="AA512" s="119" t="e">
        <f>IF(#REF!&gt;0,MOD(#REF!+180,360),#REF!)</f>
        <v>#REF!</v>
      </c>
      <c r="AB512" s="119" t="e">
        <f>IF(#REF!&gt;0,-1*#REF!,#REF!)</f>
        <v>#REF!</v>
      </c>
    </row>
    <row r="513" spans="1:28" x14ac:dyDescent="0.25">
      <c r="A513" s="120"/>
      <c r="B513" s="127"/>
      <c r="C513" s="65"/>
      <c r="D513" s="65"/>
      <c r="E513" s="64">
        <f>Hole_ID!$D$2</f>
        <v>3.28</v>
      </c>
      <c r="F513" s="64">
        <f>Hole_ID!$D$3</f>
        <v>-70.900000000000006</v>
      </c>
      <c r="G513" s="64"/>
      <c r="H513" s="117"/>
      <c r="I513" s="64">
        <f t="shared" si="18"/>
        <v>180</v>
      </c>
      <c r="J513" s="64">
        <f t="shared" si="19"/>
        <v>90</v>
      </c>
      <c r="K513" s="64"/>
      <c r="L513" s="117"/>
      <c r="M513" s="117"/>
      <c r="N513" s="64"/>
      <c r="O513" s="117"/>
      <c r="P513" s="64"/>
      <c r="Q513" s="114"/>
      <c r="Y513" s="114"/>
      <c r="Z513" s="125"/>
      <c r="AA513" s="119" t="e">
        <f>IF(#REF!&gt;0,MOD(#REF!+180,360),#REF!)</f>
        <v>#REF!</v>
      </c>
      <c r="AB513" s="119" t="e">
        <f>IF(#REF!&gt;0,-1*#REF!,#REF!)</f>
        <v>#REF!</v>
      </c>
    </row>
    <row r="514" spans="1:28" x14ac:dyDescent="0.25">
      <c r="A514" s="120"/>
      <c r="B514" s="127"/>
      <c r="C514" s="65"/>
      <c r="D514" s="65"/>
      <c r="E514" s="64">
        <f>Hole_ID!$D$2</f>
        <v>3.28</v>
      </c>
      <c r="F514" s="64">
        <f>Hole_ID!$D$3</f>
        <v>-70.900000000000006</v>
      </c>
      <c r="G514" s="64"/>
      <c r="H514" s="117"/>
      <c r="I514" s="64">
        <f t="shared" si="18"/>
        <v>180</v>
      </c>
      <c r="J514" s="64">
        <f t="shared" si="19"/>
        <v>90</v>
      </c>
      <c r="K514" s="64"/>
      <c r="L514" s="117"/>
      <c r="M514" s="117"/>
      <c r="N514" s="64"/>
      <c r="O514" s="117"/>
      <c r="P514" s="64"/>
      <c r="Q514" s="114"/>
      <c r="Y514" s="114"/>
      <c r="Z514" s="125"/>
      <c r="AA514" s="119" t="e">
        <f>IF(#REF!&gt;0,MOD(#REF!+180,360),#REF!)</f>
        <v>#REF!</v>
      </c>
      <c r="AB514" s="119" t="e">
        <f>IF(#REF!&gt;0,-1*#REF!,#REF!)</f>
        <v>#REF!</v>
      </c>
    </row>
    <row r="515" spans="1:28" x14ac:dyDescent="0.25">
      <c r="A515" s="120"/>
      <c r="B515" s="127"/>
      <c r="C515" s="65"/>
      <c r="D515" s="65"/>
      <c r="E515" s="64">
        <f>Hole_ID!$D$2</f>
        <v>3.28</v>
      </c>
      <c r="F515" s="64">
        <f>Hole_ID!$D$3</f>
        <v>-70.900000000000006</v>
      </c>
      <c r="G515" s="64"/>
      <c r="H515" s="117"/>
      <c r="I515" s="64">
        <f t="shared" si="18"/>
        <v>180</v>
      </c>
      <c r="J515" s="64">
        <f t="shared" si="19"/>
        <v>90</v>
      </c>
      <c r="K515" s="64"/>
      <c r="L515" s="117"/>
      <c r="M515" s="117"/>
      <c r="N515" s="64"/>
      <c r="O515" s="117"/>
      <c r="P515" s="64"/>
      <c r="Q515" s="114"/>
      <c r="Y515" s="114"/>
      <c r="Z515" s="125"/>
      <c r="AA515" s="119" t="e">
        <f>IF(#REF!&gt;0,MOD(#REF!+180,360),#REF!)</f>
        <v>#REF!</v>
      </c>
      <c r="AB515" s="119" t="e">
        <f>IF(#REF!&gt;0,-1*#REF!,#REF!)</f>
        <v>#REF!</v>
      </c>
    </row>
    <row r="516" spans="1:28" x14ac:dyDescent="0.25">
      <c r="A516" s="120"/>
      <c r="B516" s="127"/>
      <c r="C516" s="65"/>
      <c r="D516" s="65"/>
      <c r="E516" s="64">
        <f>Hole_ID!$D$2</f>
        <v>3.28</v>
      </c>
      <c r="F516" s="64">
        <f>Hole_ID!$D$3</f>
        <v>-70.900000000000006</v>
      </c>
      <c r="G516" s="64"/>
      <c r="H516" s="117"/>
      <c r="I516" s="64">
        <f t="shared" si="18"/>
        <v>180</v>
      </c>
      <c r="J516" s="64">
        <f t="shared" si="19"/>
        <v>90</v>
      </c>
      <c r="K516" s="64"/>
      <c r="L516" s="117"/>
      <c r="M516" s="117"/>
      <c r="N516" s="64"/>
      <c r="O516" s="117"/>
      <c r="P516" s="64"/>
      <c r="Q516" s="114"/>
      <c r="Y516" s="114"/>
      <c r="Z516" s="125"/>
      <c r="AA516" s="119" t="e">
        <f>IF(#REF!&gt;0,MOD(#REF!+180,360),#REF!)</f>
        <v>#REF!</v>
      </c>
      <c r="AB516" s="119" t="e">
        <f>IF(#REF!&gt;0,-1*#REF!,#REF!)</f>
        <v>#REF!</v>
      </c>
    </row>
    <row r="517" spans="1:28" x14ac:dyDescent="0.25">
      <c r="A517" s="120"/>
      <c r="B517" s="127"/>
      <c r="C517" s="65"/>
      <c r="D517" s="65"/>
      <c r="E517" s="64">
        <f>Hole_ID!$D$2</f>
        <v>3.28</v>
      </c>
      <c r="F517" s="64">
        <f>Hole_ID!$D$3</f>
        <v>-70.900000000000006</v>
      </c>
      <c r="G517" s="64"/>
      <c r="H517" s="117"/>
      <c r="I517" s="64">
        <f t="shared" ref="I517:I580" si="20">MOD(H517+180,360)</f>
        <v>180</v>
      </c>
      <c r="J517" s="64">
        <f t="shared" si="19"/>
        <v>90</v>
      </c>
      <c r="K517" s="64"/>
      <c r="L517" s="117"/>
      <c r="M517" s="117"/>
      <c r="N517" s="64"/>
      <c r="O517" s="117"/>
      <c r="P517" s="64"/>
      <c r="Q517" s="114"/>
      <c r="Y517" s="114"/>
      <c r="Z517" s="125"/>
      <c r="AA517" s="119" t="e">
        <f>IF(#REF!&gt;0,MOD(#REF!+180,360),#REF!)</f>
        <v>#REF!</v>
      </c>
      <c r="AB517" s="119" t="e">
        <f>IF(#REF!&gt;0,-1*#REF!,#REF!)</f>
        <v>#REF!</v>
      </c>
    </row>
    <row r="518" spans="1:28" x14ac:dyDescent="0.25">
      <c r="A518" s="120"/>
      <c r="B518" s="127"/>
      <c r="C518" s="65"/>
      <c r="D518" s="65"/>
      <c r="E518" s="64">
        <f>Hole_ID!$D$2</f>
        <v>3.28</v>
      </c>
      <c r="F518" s="64">
        <f>Hole_ID!$D$3</f>
        <v>-70.900000000000006</v>
      </c>
      <c r="G518" s="64"/>
      <c r="H518" s="117"/>
      <c r="I518" s="64">
        <f t="shared" si="20"/>
        <v>180</v>
      </c>
      <c r="J518" s="64">
        <f t="shared" si="19"/>
        <v>90</v>
      </c>
      <c r="K518" s="64"/>
      <c r="L518" s="117"/>
      <c r="M518" s="117"/>
      <c r="N518" s="64"/>
      <c r="O518" s="117"/>
      <c r="P518" s="64"/>
      <c r="Q518" s="114"/>
      <c r="Y518" s="114"/>
      <c r="Z518" s="125"/>
      <c r="AA518" s="119" t="e">
        <f>IF(#REF!&gt;0,MOD(#REF!+180,360),#REF!)</f>
        <v>#REF!</v>
      </c>
      <c r="AB518" s="119" t="e">
        <f>IF(#REF!&gt;0,-1*#REF!,#REF!)</f>
        <v>#REF!</v>
      </c>
    </row>
    <row r="519" spans="1:28" x14ac:dyDescent="0.25">
      <c r="A519" s="120"/>
      <c r="B519" s="127"/>
      <c r="C519" s="65"/>
      <c r="D519" s="65"/>
      <c r="E519" s="64">
        <f>Hole_ID!$D$2</f>
        <v>3.28</v>
      </c>
      <c r="F519" s="64">
        <f>Hole_ID!$D$3</f>
        <v>-70.900000000000006</v>
      </c>
      <c r="G519" s="64"/>
      <c r="H519" s="117"/>
      <c r="I519" s="64">
        <f t="shared" si="20"/>
        <v>180</v>
      </c>
      <c r="J519" s="64">
        <f t="shared" si="19"/>
        <v>90</v>
      </c>
      <c r="K519" s="64"/>
      <c r="L519" s="117"/>
      <c r="M519" s="117"/>
      <c r="N519" s="64"/>
      <c r="O519" s="117"/>
      <c r="P519" s="64"/>
      <c r="Q519" s="114"/>
      <c r="Y519" s="114"/>
      <c r="Z519" s="125"/>
      <c r="AA519" s="119" t="e">
        <f>IF(#REF!&gt;0,MOD(#REF!+180,360),#REF!)</f>
        <v>#REF!</v>
      </c>
      <c r="AB519" s="119" t="e">
        <f>IF(#REF!&gt;0,-1*#REF!,#REF!)</f>
        <v>#REF!</v>
      </c>
    </row>
    <row r="520" spans="1:28" x14ac:dyDescent="0.25">
      <c r="A520" s="120"/>
      <c r="B520" s="127"/>
      <c r="C520" s="65"/>
      <c r="D520" s="65"/>
      <c r="E520" s="64">
        <f>Hole_ID!$D$2</f>
        <v>3.28</v>
      </c>
      <c r="F520" s="64">
        <f>Hole_ID!$D$3</f>
        <v>-70.900000000000006</v>
      </c>
      <c r="G520" s="64"/>
      <c r="H520" s="117"/>
      <c r="I520" s="64">
        <f t="shared" si="20"/>
        <v>180</v>
      </c>
      <c r="J520" s="64">
        <f t="shared" si="19"/>
        <v>90</v>
      </c>
      <c r="K520" s="64"/>
      <c r="L520" s="117"/>
      <c r="M520" s="117"/>
      <c r="N520" s="64"/>
      <c r="O520" s="117"/>
      <c r="P520" s="64"/>
      <c r="Q520" s="114"/>
      <c r="Y520" s="114"/>
      <c r="Z520" s="125"/>
      <c r="AA520" s="119" t="e">
        <f>IF(#REF!&gt;0,MOD(#REF!+180,360),#REF!)</f>
        <v>#REF!</v>
      </c>
      <c r="AB520" s="119" t="e">
        <f>IF(#REF!&gt;0,-1*#REF!,#REF!)</f>
        <v>#REF!</v>
      </c>
    </row>
    <row r="521" spans="1:28" x14ac:dyDescent="0.25">
      <c r="A521" s="120"/>
      <c r="B521" s="127"/>
      <c r="C521" s="65"/>
      <c r="D521" s="65"/>
      <c r="E521" s="64">
        <f>Hole_ID!$D$2</f>
        <v>3.28</v>
      </c>
      <c r="F521" s="64">
        <f>Hole_ID!$D$3</f>
        <v>-70.900000000000006</v>
      </c>
      <c r="G521" s="64"/>
      <c r="H521" s="117"/>
      <c r="I521" s="64">
        <f t="shared" si="20"/>
        <v>180</v>
      </c>
      <c r="J521" s="64">
        <f t="shared" si="19"/>
        <v>90</v>
      </c>
      <c r="K521" s="64"/>
      <c r="L521" s="117"/>
      <c r="M521" s="117"/>
      <c r="N521" s="64"/>
      <c r="O521" s="117"/>
      <c r="P521" s="64"/>
      <c r="Q521" s="114"/>
      <c r="Y521" s="114"/>
      <c r="Z521" s="125"/>
      <c r="AA521" s="119" t="e">
        <f>IF(#REF!&gt;0,MOD(#REF!+180,360),#REF!)</f>
        <v>#REF!</v>
      </c>
      <c r="AB521" s="119" t="e">
        <f>IF(#REF!&gt;0,-1*#REF!,#REF!)</f>
        <v>#REF!</v>
      </c>
    </row>
    <row r="522" spans="1:28" x14ac:dyDescent="0.25">
      <c r="A522" s="120"/>
      <c r="B522" s="127"/>
      <c r="C522" s="65"/>
      <c r="D522" s="65"/>
      <c r="E522" s="64">
        <f>Hole_ID!$D$2</f>
        <v>3.28</v>
      </c>
      <c r="F522" s="64">
        <f>Hole_ID!$D$3</f>
        <v>-70.900000000000006</v>
      </c>
      <c r="G522" s="64"/>
      <c r="H522" s="117"/>
      <c r="I522" s="64">
        <f t="shared" si="20"/>
        <v>180</v>
      </c>
      <c r="J522" s="64">
        <f t="shared" si="19"/>
        <v>90</v>
      </c>
      <c r="K522" s="64"/>
      <c r="L522" s="117"/>
      <c r="M522" s="117"/>
      <c r="N522" s="64"/>
      <c r="O522" s="117"/>
      <c r="P522" s="64"/>
      <c r="Q522" s="114"/>
      <c r="Y522" s="114"/>
      <c r="Z522" s="125"/>
      <c r="AA522" s="119" t="e">
        <f>IF(#REF!&gt;0,MOD(#REF!+180,360),#REF!)</f>
        <v>#REF!</v>
      </c>
      <c r="AB522" s="119" t="e">
        <f>IF(#REF!&gt;0,-1*#REF!,#REF!)</f>
        <v>#REF!</v>
      </c>
    </row>
    <row r="523" spans="1:28" x14ac:dyDescent="0.25">
      <c r="A523" s="120"/>
      <c r="B523" s="127"/>
      <c r="C523" s="65"/>
      <c r="D523" s="65"/>
      <c r="E523" s="64">
        <f>Hole_ID!$D$2</f>
        <v>3.28</v>
      </c>
      <c r="F523" s="64">
        <f>Hole_ID!$D$3</f>
        <v>-70.900000000000006</v>
      </c>
      <c r="G523" s="64"/>
      <c r="H523" s="117"/>
      <c r="I523" s="64">
        <f t="shared" si="20"/>
        <v>180</v>
      </c>
      <c r="J523" s="64">
        <f t="shared" si="19"/>
        <v>90</v>
      </c>
      <c r="K523" s="64"/>
      <c r="L523" s="117"/>
      <c r="M523" s="117"/>
      <c r="N523" s="64"/>
      <c r="O523" s="117"/>
      <c r="P523" s="64"/>
      <c r="Q523" s="114"/>
      <c r="Y523" s="114"/>
      <c r="Z523" s="125"/>
      <c r="AA523" s="119" t="e">
        <f>IF(#REF!&gt;0,MOD(#REF!+180,360),#REF!)</f>
        <v>#REF!</v>
      </c>
      <c r="AB523" s="119" t="e">
        <f>IF(#REF!&gt;0,-1*#REF!,#REF!)</f>
        <v>#REF!</v>
      </c>
    </row>
    <row r="524" spans="1:28" x14ac:dyDescent="0.25">
      <c r="A524" s="120"/>
      <c r="B524" s="127"/>
      <c r="C524" s="65"/>
      <c r="D524" s="65"/>
      <c r="E524" s="64">
        <f>Hole_ID!$D$2</f>
        <v>3.28</v>
      </c>
      <c r="F524" s="64">
        <f>Hole_ID!$D$3</f>
        <v>-70.900000000000006</v>
      </c>
      <c r="G524" s="64"/>
      <c r="H524" s="117"/>
      <c r="I524" s="64">
        <f t="shared" si="20"/>
        <v>180</v>
      </c>
      <c r="J524" s="64">
        <f t="shared" si="19"/>
        <v>90</v>
      </c>
      <c r="K524" s="64"/>
      <c r="L524" s="117"/>
      <c r="M524" s="117"/>
      <c r="N524" s="64"/>
      <c r="O524" s="117"/>
      <c r="P524" s="64"/>
      <c r="Q524" s="114"/>
      <c r="Y524" s="114"/>
      <c r="Z524" s="125"/>
      <c r="AA524" s="119" t="e">
        <f>IF(#REF!&gt;0,MOD(#REF!+180,360),#REF!)</f>
        <v>#REF!</v>
      </c>
      <c r="AB524" s="119" t="e">
        <f>IF(#REF!&gt;0,-1*#REF!,#REF!)</f>
        <v>#REF!</v>
      </c>
    </row>
    <row r="525" spans="1:28" x14ac:dyDescent="0.25">
      <c r="A525" s="120"/>
      <c r="B525" s="127"/>
      <c r="C525" s="65"/>
      <c r="D525" s="65"/>
      <c r="E525" s="64">
        <f>Hole_ID!$D$2</f>
        <v>3.28</v>
      </c>
      <c r="F525" s="64">
        <f>Hole_ID!$D$3</f>
        <v>-70.900000000000006</v>
      </c>
      <c r="G525" s="64"/>
      <c r="H525" s="117"/>
      <c r="I525" s="64">
        <f t="shared" si="20"/>
        <v>180</v>
      </c>
      <c r="J525" s="64">
        <f t="shared" si="19"/>
        <v>90</v>
      </c>
      <c r="K525" s="64"/>
      <c r="L525" s="117"/>
      <c r="M525" s="117"/>
      <c r="N525" s="64"/>
      <c r="O525" s="117"/>
      <c r="P525" s="64"/>
      <c r="Q525" s="114"/>
      <c r="Y525" s="114"/>
      <c r="Z525" s="125"/>
      <c r="AA525" s="119" t="e">
        <f>IF(#REF!&gt;0,MOD(#REF!+180,360),#REF!)</f>
        <v>#REF!</v>
      </c>
      <c r="AB525" s="119" t="e">
        <f>IF(#REF!&gt;0,-1*#REF!,#REF!)</f>
        <v>#REF!</v>
      </c>
    </row>
    <row r="526" spans="1:28" x14ac:dyDescent="0.25">
      <c r="A526" s="120"/>
      <c r="B526" s="127"/>
      <c r="C526" s="65"/>
      <c r="D526" s="65"/>
      <c r="E526" s="64">
        <f>Hole_ID!$D$2</f>
        <v>3.28</v>
      </c>
      <c r="F526" s="64">
        <f>Hole_ID!$D$3</f>
        <v>-70.900000000000006</v>
      </c>
      <c r="G526" s="64"/>
      <c r="H526" s="117"/>
      <c r="I526" s="64">
        <f t="shared" si="20"/>
        <v>180</v>
      </c>
      <c r="J526" s="64">
        <f t="shared" si="19"/>
        <v>90</v>
      </c>
      <c r="K526" s="64"/>
      <c r="L526" s="117"/>
      <c r="M526" s="117"/>
      <c r="N526" s="64"/>
      <c r="O526" s="117"/>
      <c r="P526" s="64"/>
      <c r="Q526" s="114"/>
      <c r="Y526" s="114"/>
      <c r="Z526" s="125"/>
      <c r="AA526" s="119" t="e">
        <f>IF(#REF!&gt;0,MOD(#REF!+180,360),#REF!)</f>
        <v>#REF!</v>
      </c>
      <c r="AB526" s="119" t="e">
        <f>IF(#REF!&gt;0,-1*#REF!,#REF!)</f>
        <v>#REF!</v>
      </c>
    </row>
    <row r="527" spans="1:28" x14ac:dyDescent="0.25">
      <c r="A527" s="120"/>
      <c r="B527" s="127"/>
      <c r="C527" s="65"/>
      <c r="D527" s="65"/>
      <c r="E527" s="64">
        <f>Hole_ID!$D$2</f>
        <v>3.28</v>
      </c>
      <c r="F527" s="64">
        <f>Hole_ID!$D$3</f>
        <v>-70.900000000000006</v>
      </c>
      <c r="G527" s="64"/>
      <c r="H527" s="117"/>
      <c r="I527" s="64">
        <f t="shared" si="20"/>
        <v>180</v>
      </c>
      <c r="J527" s="64">
        <f t="shared" si="19"/>
        <v>90</v>
      </c>
      <c r="K527" s="64"/>
      <c r="L527" s="117"/>
      <c r="M527" s="117"/>
      <c r="N527" s="64"/>
      <c r="O527" s="117"/>
      <c r="P527" s="64"/>
      <c r="Q527" s="114"/>
      <c r="Y527" s="114"/>
      <c r="Z527" s="125"/>
      <c r="AA527" s="119" t="e">
        <f>IF(#REF!&gt;0,MOD(#REF!+180,360),#REF!)</f>
        <v>#REF!</v>
      </c>
      <c r="AB527" s="119" t="e">
        <f>IF(#REF!&gt;0,-1*#REF!,#REF!)</f>
        <v>#REF!</v>
      </c>
    </row>
    <row r="528" spans="1:28" x14ac:dyDescent="0.25">
      <c r="A528" s="120"/>
      <c r="B528" s="127"/>
      <c r="C528" s="65"/>
      <c r="D528" s="65"/>
      <c r="E528" s="64">
        <f>Hole_ID!$D$2</f>
        <v>3.28</v>
      </c>
      <c r="F528" s="64">
        <f>Hole_ID!$D$3</f>
        <v>-70.900000000000006</v>
      </c>
      <c r="G528" s="64"/>
      <c r="H528" s="117"/>
      <c r="I528" s="64">
        <f t="shared" si="20"/>
        <v>180</v>
      </c>
      <c r="J528" s="64">
        <f t="shared" si="19"/>
        <v>90</v>
      </c>
      <c r="K528" s="64"/>
      <c r="L528" s="117"/>
      <c r="M528" s="117"/>
      <c r="N528" s="64"/>
      <c r="O528" s="117"/>
      <c r="P528" s="64"/>
      <c r="Q528" s="114"/>
      <c r="Y528" s="114"/>
      <c r="Z528" s="125"/>
      <c r="AA528" s="119" t="e">
        <f>IF(#REF!&gt;0,MOD(#REF!+180,360),#REF!)</f>
        <v>#REF!</v>
      </c>
      <c r="AB528" s="119" t="e">
        <f>IF(#REF!&gt;0,-1*#REF!,#REF!)</f>
        <v>#REF!</v>
      </c>
    </row>
    <row r="529" spans="1:28" x14ac:dyDescent="0.25">
      <c r="A529" s="120"/>
      <c r="B529" s="127"/>
      <c r="C529" s="65"/>
      <c r="D529" s="65"/>
      <c r="E529" s="64">
        <f>Hole_ID!$D$2</f>
        <v>3.28</v>
      </c>
      <c r="F529" s="64">
        <f>Hole_ID!$D$3</f>
        <v>-70.900000000000006</v>
      </c>
      <c r="G529" s="64"/>
      <c r="H529" s="117"/>
      <c r="I529" s="64">
        <f t="shared" si="20"/>
        <v>180</v>
      </c>
      <c r="J529" s="64">
        <f t="shared" si="19"/>
        <v>90</v>
      </c>
      <c r="K529" s="64"/>
      <c r="L529" s="117"/>
      <c r="M529" s="117"/>
      <c r="N529" s="64"/>
      <c r="O529" s="117"/>
      <c r="P529" s="64"/>
      <c r="Q529" s="114"/>
      <c r="Y529" s="114"/>
      <c r="Z529" s="125"/>
      <c r="AA529" s="119" t="e">
        <f>IF(#REF!&gt;0,MOD(#REF!+180,360),#REF!)</f>
        <v>#REF!</v>
      </c>
      <c r="AB529" s="119" t="e">
        <f>IF(#REF!&gt;0,-1*#REF!,#REF!)</f>
        <v>#REF!</v>
      </c>
    </row>
    <row r="530" spans="1:28" x14ac:dyDescent="0.25">
      <c r="A530" s="120"/>
      <c r="B530" s="127"/>
      <c r="C530" s="65"/>
      <c r="D530" s="65"/>
      <c r="E530" s="64">
        <f>Hole_ID!$D$2</f>
        <v>3.28</v>
      </c>
      <c r="F530" s="64">
        <f>Hole_ID!$D$3</f>
        <v>-70.900000000000006</v>
      </c>
      <c r="G530" s="64"/>
      <c r="H530" s="117"/>
      <c r="I530" s="64">
        <f t="shared" si="20"/>
        <v>180</v>
      </c>
      <c r="J530" s="64">
        <f t="shared" si="19"/>
        <v>90</v>
      </c>
      <c r="K530" s="64"/>
      <c r="L530" s="117"/>
      <c r="M530" s="117"/>
      <c r="N530" s="64"/>
      <c r="O530" s="117"/>
      <c r="P530" s="64"/>
      <c r="Q530" s="114"/>
      <c r="Y530" s="114"/>
      <c r="Z530" s="125"/>
      <c r="AA530" s="119" t="e">
        <f>IF(#REF!&gt;0,MOD(#REF!+180,360),#REF!)</f>
        <v>#REF!</v>
      </c>
      <c r="AB530" s="119" t="e">
        <f>IF(#REF!&gt;0,-1*#REF!,#REF!)</f>
        <v>#REF!</v>
      </c>
    </row>
    <row r="531" spans="1:28" x14ac:dyDescent="0.25">
      <c r="A531" s="120"/>
      <c r="B531" s="127"/>
      <c r="C531" s="65"/>
      <c r="D531" s="65"/>
      <c r="E531" s="64">
        <f>Hole_ID!$D$2</f>
        <v>3.28</v>
      </c>
      <c r="F531" s="64">
        <f>Hole_ID!$D$3</f>
        <v>-70.900000000000006</v>
      </c>
      <c r="G531" s="64"/>
      <c r="H531" s="117"/>
      <c r="I531" s="64">
        <f t="shared" si="20"/>
        <v>180</v>
      </c>
      <c r="J531" s="64">
        <f t="shared" si="19"/>
        <v>90</v>
      </c>
      <c r="K531" s="64"/>
      <c r="L531" s="117"/>
      <c r="M531" s="117"/>
      <c r="N531" s="64"/>
      <c r="O531" s="117"/>
      <c r="P531" s="64"/>
      <c r="Q531" s="114"/>
      <c r="Y531" s="114"/>
      <c r="Z531" s="125"/>
      <c r="AA531" s="119" t="e">
        <f>IF(#REF!&gt;0,MOD(#REF!+180,360),#REF!)</f>
        <v>#REF!</v>
      </c>
      <c r="AB531" s="119" t="e">
        <f>IF(#REF!&gt;0,-1*#REF!,#REF!)</f>
        <v>#REF!</v>
      </c>
    </row>
    <row r="532" spans="1:28" x14ac:dyDescent="0.25">
      <c r="A532" s="120"/>
      <c r="B532" s="127"/>
      <c r="C532" s="65"/>
      <c r="D532" s="65"/>
      <c r="E532" s="64">
        <f>Hole_ID!$D$2</f>
        <v>3.28</v>
      </c>
      <c r="F532" s="64">
        <f>Hole_ID!$D$3</f>
        <v>-70.900000000000006</v>
      </c>
      <c r="G532" s="64"/>
      <c r="H532" s="117"/>
      <c r="I532" s="64">
        <f t="shared" si="20"/>
        <v>180</v>
      </c>
      <c r="J532" s="64">
        <f t="shared" si="19"/>
        <v>90</v>
      </c>
      <c r="K532" s="64"/>
      <c r="L532" s="117"/>
      <c r="M532" s="117"/>
      <c r="N532" s="64"/>
      <c r="O532" s="117"/>
      <c r="P532" s="64"/>
      <c r="Q532" s="114"/>
      <c r="Y532" s="114"/>
      <c r="Z532" s="125"/>
      <c r="AA532" s="119" t="e">
        <f>IF(#REF!&gt;0,MOD(#REF!+180,360),#REF!)</f>
        <v>#REF!</v>
      </c>
      <c r="AB532" s="119" t="e">
        <f>IF(#REF!&gt;0,-1*#REF!,#REF!)</f>
        <v>#REF!</v>
      </c>
    </row>
    <row r="533" spans="1:28" x14ac:dyDescent="0.25">
      <c r="A533" s="120"/>
      <c r="B533" s="127"/>
      <c r="C533" s="65"/>
      <c r="D533" s="65"/>
      <c r="E533" s="64">
        <f>Hole_ID!$D$2</f>
        <v>3.28</v>
      </c>
      <c r="F533" s="64">
        <f>Hole_ID!$D$3</f>
        <v>-70.900000000000006</v>
      </c>
      <c r="G533" s="64"/>
      <c r="H533" s="117"/>
      <c r="I533" s="64">
        <f t="shared" si="20"/>
        <v>180</v>
      </c>
      <c r="J533" s="64">
        <f t="shared" si="19"/>
        <v>90</v>
      </c>
      <c r="K533" s="64"/>
      <c r="L533" s="117"/>
      <c r="M533" s="117"/>
      <c r="N533" s="64"/>
      <c r="O533" s="117"/>
      <c r="P533" s="64"/>
      <c r="Q533" s="114"/>
      <c r="Y533" s="114"/>
      <c r="Z533" s="125"/>
      <c r="AA533" s="119" t="e">
        <f>IF(#REF!&gt;0,MOD(#REF!+180,360),#REF!)</f>
        <v>#REF!</v>
      </c>
      <c r="AB533" s="119" t="e">
        <f>IF(#REF!&gt;0,-1*#REF!,#REF!)</f>
        <v>#REF!</v>
      </c>
    </row>
    <row r="534" spans="1:28" x14ac:dyDescent="0.25">
      <c r="A534" s="120"/>
      <c r="B534" s="127"/>
      <c r="C534" s="65"/>
      <c r="D534" s="65"/>
      <c r="E534" s="64">
        <f>Hole_ID!$D$2</f>
        <v>3.28</v>
      </c>
      <c r="F534" s="64">
        <f>Hole_ID!$D$3</f>
        <v>-70.900000000000006</v>
      </c>
      <c r="G534" s="64"/>
      <c r="H534" s="117"/>
      <c r="I534" s="64">
        <f t="shared" si="20"/>
        <v>180</v>
      </c>
      <c r="J534" s="64">
        <f t="shared" si="19"/>
        <v>90</v>
      </c>
      <c r="K534" s="64"/>
      <c r="L534" s="117"/>
      <c r="M534" s="117"/>
      <c r="N534" s="64"/>
      <c r="O534" s="117"/>
      <c r="P534" s="64"/>
      <c r="Q534" s="114"/>
      <c r="Y534" s="114"/>
      <c r="Z534" s="125"/>
      <c r="AA534" s="119" t="e">
        <f>IF(#REF!&gt;0,MOD(#REF!+180,360),#REF!)</f>
        <v>#REF!</v>
      </c>
      <c r="AB534" s="119" t="e">
        <f>IF(#REF!&gt;0,-1*#REF!,#REF!)</f>
        <v>#REF!</v>
      </c>
    </row>
    <row r="535" spans="1:28" x14ac:dyDescent="0.25">
      <c r="A535" s="120"/>
      <c r="B535" s="127"/>
      <c r="C535" s="65"/>
      <c r="D535" s="65"/>
      <c r="E535" s="64">
        <f>Hole_ID!$D$2</f>
        <v>3.28</v>
      </c>
      <c r="F535" s="64">
        <f>Hole_ID!$D$3</f>
        <v>-70.900000000000006</v>
      </c>
      <c r="G535" s="64"/>
      <c r="H535" s="117"/>
      <c r="I535" s="64">
        <f t="shared" si="20"/>
        <v>180</v>
      </c>
      <c r="J535" s="64">
        <f t="shared" si="19"/>
        <v>90</v>
      </c>
      <c r="K535" s="64"/>
      <c r="L535" s="117"/>
      <c r="M535" s="117"/>
      <c r="N535" s="64"/>
      <c r="O535" s="117"/>
      <c r="P535" s="64"/>
      <c r="Q535" s="114"/>
      <c r="Y535" s="114"/>
      <c r="Z535" s="125"/>
      <c r="AA535" s="119" t="e">
        <f>IF(#REF!&gt;0,MOD(#REF!+180,360),#REF!)</f>
        <v>#REF!</v>
      </c>
      <c r="AB535" s="119" t="e">
        <f>IF(#REF!&gt;0,-1*#REF!,#REF!)</f>
        <v>#REF!</v>
      </c>
    </row>
    <row r="536" spans="1:28" x14ac:dyDescent="0.25">
      <c r="A536" s="120"/>
      <c r="B536" s="127"/>
      <c r="C536" s="65"/>
      <c r="D536" s="65"/>
      <c r="E536" s="64">
        <f>Hole_ID!$D$2</f>
        <v>3.28</v>
      </c>
      <c r="F536" s="64">
        <f>Hole_ID!$D$3</f>
        <v>-70.900000000000006</v>
      </c>
      <c r="G536" s="64"/>
      <c r="H536" s="117"/>
      <c r="I536" s="64">
        <f t="shared" si="20"/>
        <v>180</v>
      </c>
      <c r="J536" s="64">
        <f t="shared" si="19"/>
        <v>90</v>
      </c>
      <c r="K536" s="64"/>
      <c r="L536" s="117"/>
      <c r="M536" s="117"/>
      <c r="N536" s="64"/>
      <c r="O536" s="117"/>
      <c r="P536" s="64"/>
      <c r="Q536" s="114"/>
      <c r="Y536" s="114"/>
      <c r="Z536" s="125"/>
      <c r="AA536" s="119" t="e">
        <f>IF(#REF!&gt;0,MOD(#REF!+180,360),#REF!)</f>
        <v>#REF!</v>
      </c>
      <c r="AB536" s="119" t="e">
        <f>IF(#REF!&gt;0,-1*#REF!,#REF!)</f>
        <v>#REF!</v>
      </c>
    </row>
    <row r="537" spans="1:28" x14ac:dyDescent="0.25">
      <c r="A537" s="120"/>
      <c r="B537" s="127"/>
      <c r="C537" s="65"/>
      <c r="D537" s="65"/>
      <c r="E537" s="64">
        <f>Hole_ID!$D$2</f>
        <v>3.28</v>
      </c>
      <c r="F537" s="64">
        <f>Hole_ID!$D$3</f>
        <v>-70.900000000000006</v>
      </c>
      <c r="G537" s="64"/>
      <c r="H537" s="117"/>
      <c r="I537" s="64">
        <f t="shared" si="20"/>
        <v>180</v>
      </c>
      <c r="J537" s="64">
        <f t="shared" si="19"/>
        <v>90</v>
      </c>
      <c r="K537" s="64"/>
      <c r="L537" s="117"/>
      <c r="M537" s="117"/>
      <c r="N537" s="64"/>
      <c r="O537" s="117"/>
      <c r="P537" s="64"/>
      <c r="Q537" s="114"/>
      <c r="Y537" s="114"/>
      <c r="Z537" s="125"/>
      <c r="AA537" s="119" t="e">
        <f>IF(#REF!&gt;0,MOD(#REF!+180,360),#REF!)</f>
        <v>#REF!</v>
      </c>
      <c r="AB537" s="119" t="e">
        <f>IF(#REF!&gt;0,-1*#REF!,#REF!)</f>
        <v>#REF!</v>
      </c>
    </row>
    <row r="538" spans="1:28" x14ac:dyDescent="0.25">
      <c r="A538" s="120"/>
      <c r="B538" s="127"/>
      <c r="C538" s="65"/>
      <c r="D538" s="65"/>
      <c r="E538" s="64">
        <f>Hole_ID!$D$2</f>
        <v>3.28</v>
      </c>
      <c r="F538" s="64">
        <f>Hole_ID!$D$3</f>
        <v>-70.900000000000006</v>
      </c>
      <c r="G538" s="64"/>
      <c r="H538" s="117"/>
      <c r="I538" s="64">
        <f t="shared" si="20"/>
        <v>180</v>
      </c>
      <c r="J538" s="64">
        <f t="shared" si="19"/>
        <v>90</v>
      </c>
      <c r="K538" s="64"/>
      <c r="L538" s="117"/>
      <c r="M538" s="117"/>
      <c r="N538" s="64"/>
      <c r="O538" s="117"/>
      <c r="P538" s="64"/>
      <c r="Q538" s="114"/>
      <c r="Y538" s="114"/>
      <c r="Z538" s="125"/>
      <c r="AA538" s="119" t="e">
        <f>IF(#REF!&gt;0,MOD(#REF!+180,360),#REF!)</f>
        <v>#REF!</v>
      </c>
      <c r="AB538" s="119" t="e">
        <f>IF(#REF!&gt;0,-1*#REF!,#REF!)</f>
        <v>#REF!</v>
      </c>
    </row>
    <row r="539" spans="1:28" x14ac:dyDescent="0.25">
      <c r="A539" s="120"/>
      <c r="B539" s="127"/>
      <c r="C539" s="65"/>
      <c r="D539" s="65"/>
      <c r="E539" s="64">
        <f>Hole_ID!$D$2</f>
        <v>3.28</v>
      </c>
      <c r="F539" s="64">
        <f>Hole_ID!$D$3</f>
        <v>-70.900000000000006</v>
      </c>
      <c r="G539" s="64"/>
      <c r="H539" s="117"/>
      <c r="I539" s="64">
        <f t="shared" si="20"/>
        <v>180</v>
      </c>
      <c r="J539" s="64">
        <f t="shared" si="19"/>
        <v>90</v>
      </c>
      <c r="K539" s="64"/>
      <c r="L539" s="117"/>
      <c r="M539" s="117"/>
      <c r="N539" s="64"/>
      <c r="O539" s="117"/>
      <c r="P539" s="64"/>
      <c r="Q539" s="114"/>
      <c r="Y539" s="114"/>
      <c r="Z539" s="125"/>
      <c r="AA539" s="119" t="e">
        <f>IF(#REF!&gt;0,MOD(#REF!+180,360),#REF!)</f>
        <v>#REF!</v>
      </c>
      <c r="AB539" s="119" t="e">
        <f>IF(#REF!&gt;0,-1*#REF!,#REF!)</f>
        <v>#REF!</v>
      </c>
    </row>
    <row r="540" spans="1:28" x14ac:dyDescent="0.25">
      <c r="A540" s="120"/>
      <c r="B540" s="127"/>
      <c r="C540" s="65"/>
      <c r="D540" s="65"/>
      <c r="E540" s="64">
        <f>Hole_ID!$D$2</f>
        <v>3.28</v>
      </c>
      <c r="F540" s="64">
        <f>Hole_ID!$D$3</f>
        <v>-70.900000000000006</v>
      </c>
      <c r="G540" s="64"/>
      <c r="H540" s="117"/>
      <c r="I540" s="64">
        <f t="shared" si="20"/>
        <v>180</v>
      </c>
      <c r="J540" s="64">
        <f t="shared" si="19"/>
        <v>90</v>
      </c>
      <c r="K540" s="64"/>
      <c r="L540" s="117"/>
      <c r="M540" s="117"/>
      <c r="N540" s="64"/>
      <c r="O540" s="117"/>
      <c r="P540" s="64"/>
      <c r="Q540" s="114"/>
      <c r="Y540" s="114"/>
      <c r="Z540" s="125"/>
      <c r="AA540" s="119" t="e">
        <f>IF(#REF!&gt;0,MOD(#REF!+180,360),#REF!)</f>
        <v>#REF!</v>
      </c>
      <c r="AB540" s="119" t="e">
        <f>IF(#REF!&gt;0,-1*#REF!,#REF!)</f>
        <v>#REF!</v>
      </c>
    </row>
    <row r="541" spans="1:28" x14ac:dyDescent="0.25">
      <c r="A541" s="120"/>
      <c r="B541" s="127"/>
      <c r="C541" s="65"/>
      <c r="D541" s="65"/>
      <c r="E541" s="64">
        <f>Hole_ID!$D$2</f>
        <v>3.28</v>
      </c>
      <c r="F541" s="64">
        <f>Hole_ID!$D$3</f>
        <v>-70.900000000000006</v>
      </c>
      <c r="G541" s="64"/>
      <c r="H541" s="117"/>
      <c r="I541" s="64">
        <f t="shared" si="20"/>
        <v>180</v>
      </c>
      <c r="J541" s="64">
        <f t="shared" si="19"/>
        <v>90</v>
      </c>
      <c r="K541" s="64"/>
      <c r="L541" s="117"/>
      <c r="M541" s="117"/>
      <c r="N541" s="64"/>
      <c r="O541" s="117"/>
      <c r="P541" s="64"/>
      <c r="Q541" s="114"/>
      <c r="Y541" s="114"/>
      <c r="Z541" s="125"/>
      <c r="AA541" s="119" t="e">
        <f>IF(#REF!&gt;0,MOD(#REF!+180,360),#REF!)</f>
        <v>#REF!</v>
      </c>
      <c r="AB541" s="119" t="e">
        <f>IF(#REF!&gt;0,-1*#REF!,#REF!)</f>
        <v>#REF!</v>
      </c>
    </row>
    <row r="542" spans="1:28" x14ac:dyDescent="0.25">
      <c r="A542" s="120"/>
      <c r="B542" s="127"/>
      <c r="C542" s="65"/>
      <c r="D542" s="65"/>
      <c r="E542" s="64">
        <f>Hole_ID!$D$2</f>
        <v>3.28</v>
      </c>
      <c r="F542" s="64">
        <f>Hole_ID!$D$3</f>
        <v>-70.900000000000006</v>
      </c>
      <c r="G542" s="64"/>
      <c r="H542" s="117"/>
      <c r="I542" s="64">
        <f t="shared" si="20"/>
        <v>180</v>
      </c>
      <c r="J542" s="64">
        <f t="shared" si="19"/>
        <v>90</v>
      </c>
      <c r="K542" s="64"/>
      <c r="L542" s="117"/>
      <c r="M542" s="117"/>
      <c r="N542" s="64"/>
      <c r="O542" s="117"/>
      <c r="P542" s="64"/>
      <c r="Q542" s="114"/>
      <c r="Y542" s="114"/>
      <c r="Z542" s="125"/>
      <c r="AA542" s="119" t="e">
        <f>IF(#REF!&gt;0,MOD(#REF!+180,360),#REF!)</f>
        <v>#REF!</v>
      </c>
      <c r="AB542" s="119" t="e">
        <f>IF(#REF!&gt;0,-1*#REF!,#REF!)</f>
        <v>#REF!</v>
      </c>
    </row>
    <row r="543" spans="1:28" x14ac:dyDescent="0.25">
      <c r="A543" s="120"/>
      <c r="B543" s="127"/>
      <c r="C543" s="65"/>
      <c r="D543" s="65"/>
      <c r="E543" s="64">
        <f>Hole_ID!$D$2</f>
        <v>3.28</v>
      </c>
      <c r="F543" s="64">
        <f>Hole_ID!$D$3</f>
        <v>-70.900000000000006</v>
      </c>
      <c r="G543" s="64"/>
      <c r="H543" s="117"/>
      <c r="I543" s="64">
        <f t="shared" si="20"/>
        <v>180</v>
      </c>
      <c r="J543" s="64">
        <f t="shared" si="19"/>
        <v>90</v>
      </c>
      <c r="K543" s="64"/>
      <c r="L543" s="117"/>
      <c r="M543" s="117"/>
      <c r="N543" s="64"/>
      <c r="O543" s="117"/>
      <c r="P543" s="64"/>
      <c r="Q543" s="114"/>
      <c r="Y543" s="114"/>
      <c r="Z543" s="125"/>
      <c r="AA543" s="119" t="e">
        <f>IF(#REF!&gt;0,MOD(#REF!+180,360),#REF!)</f>
        <v>#REF!</v>
      </c>
      <c r="AB543" s="119" t="e">
        <f>IF(#REF!&gt;0,-1*#REF!,#REF!)</f>
        <v>#REF!</v>
      </c>
    </row>
    <row r="544" spans="1:28" x14ac:dyDescent="0.25">
      <c r="A544" s="120"/>
      <c r="B544" s="127"/>
      <c r="C544" s="65"/>
      <c r="D544" s="65"/>
      <c r="E544" s="64">
        <f>Hole_ID!$D$2</f>
        <v>3.28</v>
      </c>
      <c r="F544" s="64">
        <f>Hole_ID!$D$3</f>
        <v>-70.900000000000006</v>
      </c>
      <c r="G544" s="64"/>
      <c r="H544" s="117"/>
      <c r="I544" s="64">
        <f t="shared" si="20"/>
        <v>180</v>
      </c>
      <c r="J544" s="64">
        <f t="shared" si="19"/>
        <v>90</v>
      </c>
      <c r="K544" s="64"/>
      <c r="L544" s="117"/>
      <c r="M544" s="117"/>
      <c r="N544" s="64"/>
      <c r="O544" s="117"/>
      <c r="P544" s="64"/>
      <c r="Q544" s="114"/>
      <c r="Y544" s="114"/>
      <c r="Z544" s="125"/>
      <c r="AA544" s="119" t="e">
        <f>IF(#REF!&gt;0,MOD(#REF!+180,360),#REF!)</f>
        <v>#REF!</v>
      </c>
      <c r="AB544" s="119" t="e">
        <f>IF(#REF!&gt;0,-1*#REF!,#REF!)</f>
        <v>#REF!</v>
      </c>
    </row>
    <row r="545" spans="1:28" x14ac:dyDescent="0.25">
      <c r="A545" s="120"/>
      <c r="B545" s="127"/>
      <c r="C545" s="65"/>
      <c r="D545" s="65"/>
      <c r="E545" s="64">
        <f>Hole_ID!$D$2</f>
        <v>3.28</v>
      </c>
      <c r="F545" s="64">
        <f>Hole_ID!$D$3</f>
        <v>-70.900000000000006</v>
      </c>
      <c r="G545" s="64"/>
      <c r="H545" s="117"/>
      <c r="I545" s="64">
        <f t="shared" si="20"/>
        <v>180</v>
      </c>
      <c r="J545" s="64">
        <f t="shared" si="19"/>
        <v>90</v>
      </c>
      <c r="K545" s="64"/>
      <c r="L545" s="117"/>
      <c r="M545" s="117"/>
      <c r="N545" s="64"/>
      <c r="O545" s="117"/>
      <c r="P545" s="64"/>
      <c r="Q545" s="114"/>
      <c r="Y545" s="114"/>
      <c r="Z545" s="125"/>
      <c r="AA545" s="119" t="e">
        <f>IF(#REF!&gt;0,MOD(#REF!+180,360),#REF!)</f>
        <v>#REF!</v>
      </c>
      <c r="AB545" s="119" t="e">
        <f>IF(#REF!&gt;0,-1*#REF!,#REF!)</f>
        <v>#REF!</v>
      </c>
    </row>
    <row r="546" spans="1:28" x14ac:dyDescent="0.25">
      <c r="A546" s="120"/>
      <c r="B546" s="127"/>
      <c r="C546" s="65"/>
      <c r="D546" s="65"/>
      <c r="E546" s="64">
        <f>Hole_ID!$D$2</f>
        <v>3.28</v>
      </c>
      <c r="F546" s="64">
        <f>Hole_ID!$D$3</f>
        <v>-70.900000000000006</v>
      </c>
      <c r="G546" s="64"/>
      <c r="H546" s="117"/>
      <c r="I546" s="64">
        <f t="shared" si="20"/>
        <v>180</v>
      </c>
      <c r="J546" s="64">
        <f t="shared" si="19"/>
        <v>90</v>
      </c>
      <c r="K546" s="64"/>
      <c r="L546" s="117"/>
      <c r="M546" s="117"/>
      <c r="N546" s="64"/>
      <c r="O546" s="117"/>
      <c r="P546" s="64"/>
      <c r="Q546" s="114"/>
      <c r="Y546" s="114"/>
      <c r="Z546" s="125"/>
      <c r="AA546" s="119" t="e">
        <f>IF(#REF!&gt;0,MOD(#REF!+180,360),#REF!)</f>
        <v>#REF!</v>
      </c>
      <c r="AB546" s="119" t="e">
        <f>IF(#REF!&gt;0,-1*#REF!,#REF!)</f>
        <v>#REF!</v>
      </c>
    </row>
    <row r="547" spans="1:28" x14ac:dyDescent="0.25">
      <c r="A547" s="120"/>
      <c r="B547" s="127"/>
      <c r="C547" s="65"/>
      <c r="D547" s="65"/>
      <c r="E547" s="64">
        <f>Hole_ID!$D$2</f>
        <v>3.28</v>
      </c>
      <c r="F547" s="64">
        <f>Hole_ID!$D$3</f>
        <v>-70.900000000000006</v>
      </c>
      <c r="G547" s="64"/>
      <c r="H547" s="117"/>
      <c r="I547" s="64">
        <f t="shared" si="20"/>
        <v>180</v>
      </c>
      <c r="J547" s="64">
        <f t="shared" si="19"/>
        <v>90</v>
      </c>
      <c r="K547" s="64"/>
      <c r="L547" s="117"/>
      <c r="M547" s="117"/>
      <c r="N547" s="64"/>
      <c r="O547" s="117"/>
      <c r="P547" s="64"/>
      <c r="Q547" s="114"/>
      <c r="Y547" s="114"/>
      <c r="Z547" s="125"/>
      <c r="AA547" s="119" t="e">
        <f>IF(#REF!&gt;0,MOD(#REF!+180,360),#REF!)</f>
        <v>#REF!</v>
      </c>
      <c r="AB547" s="119" t="e">
        <f>IF(#REF!&gt;0,-1*#REF!,#REF!)</f>
        <v>#REF!</v>
      </c>
    </row>
    <row r="548" spans="1:28" x14ac:dyDescent="0.25">
      <c r="A548" s="120"/>
      <c r="B548" s="127"/>
      <c r="C548" s="65"/>
      <c r="D548" s="65"/>
      <c r="E548" s="64">
        <f>Hole_ID!$D$2</f>
        <v>3.28</v>
      </c>
      <c r="F548" s="64">
        <f>Hole_ID!$D$3</f>
        <v>-70.900000000000006</v>
      </c>
      <c r="G548" s="64"/>
      <c r="H548" s="117"/>
      <c r="I548" s="64">
        <f t="shared" si="20"/>
        <v>180</v>
      </c>
      <c r="J548" s="64">
        <f t="shared" si="19"/>
        <v>90</v>
      </c>
      <c r="K548" s="64"/>
      <c r="L548" s="117"/>
      <c r="M548" s="117"/>
      <c r="N548" s="64"/>
      <c r="O548" s="117"/>
      <c r="P548" s="64"/>
      <c r="Q548" s="114"/>
      <c r="Y548" s="114"/>
      <c r="Z548" s="125"/>
      <c r="AA548" s="119" t="e">
        <f>IF(#REF!&gt;0,MOD(#REF!+180,360),#REF!)</f>
        <v>#REF!</v>
      </c>
      <c r="AB548" s="119" t="e">
        <f>IF(#REF!&gt;0,-1*#REF!,#REF!)</f>
        <v>#REF!</v>
      </c>
    </row>
    <row r="549" spans="1:28" x14ac:dyDescent="0.25">
      <c r="A549" s="120"/>
      <c r="B549" s="127"/>
      <c r="C549" s="65"/>
      <c r="D549" s="65"/>
      <c r="E549" s="64">
        <f>Hole_ID!$D$2</f>
        <v>3.28</v>
      </c>
      <c r="F549" s="64">
        <f>Hole_ID!$D$3</f>
        <v>-70.900000000000006</v>
      </c>
      <c r="G549" s="64"/>
      <c r="H549" s="117"/>
      <c r="I549" s="64">
        <f t="shared" si="20"/>
        <v>180</v>
      </c>
      <c r="J549" s="64">
        <f t="shared" si="19"/>
        <v>90</v>
      </c>
      <c r="K549" s="64"/>
      <c r="L549" s="117"/>
      <c r="M549" s="117"/>
      <c r="N549" s="64"/>
      <c r="O549" s="117"/>
      <c r="P549" s="64"/>
      <c r="Q549" s="114"/>
      <c r="Y549" s="114"/>
      <c r="Z549" s="125"/>
      <c r="AA549" s="119" t="e">
        <f>IF(#REF!&gt;0,MOD(#REF!+180,360),#REF!)</f>
        <v>#REF!</v>
      </c>
      <c r="AB549" s="119" t="e">
        <f>IF(#REF!&gt;0,-1*#REF!,#REF!)</f>
        <v>#REF!</v>
      </c>
    </row>
    <row r="550" spans="1:28" x14ac:dyDescent="0.25">
      <c r="A550" s="120"/>
      <c r="B550" s="127"/>
      <c r="C550" s="65"/>
      <c r="D550" s="65"/>
      <c r="E550" s="64">
        <f>Hole_ID!$D$2</f>
        <v>3.28</v>
      </c>
      <c r="F550" s="64">
        <f>Hole_ID!$D$3</f>
        <v>-70.900000000000006</v>
      </c>
      <c r="G550" s="64"/>
      <c r="H550" s="117"/>
      <c r="I550" s="64">
        <f t="shared" si="20"/>
        <v>180</v>
      </c>
      <c r="J550" s="64">
        <f t="shared" si="19"/>
        <v>90</v>
      </c>
      <c r="K550" s="64"/>
      <c r="L550" s="117"/>
      <c r="M550" s="117"/>
      <c r="N550" s="64"/>
      <c r="O550" s="117"/>
      <c r="P550" s="64"/>
      <c r="Q550" s="114"/>
      <c r="Y550" s="114"/>
      <c r="Z550" s="125"/>
      <c r="AA550" s="119" t="e">
        <f>IF(#REF!&gt;0,MOD(#REF!+180,360),#REF!)</f>
        <v>#REF!</v>
      </c>
      <c r="AB550" s="119" t="e">
        <f>IF(#REF!&gt;0,-1*#REF!,#REF!)</f>
        <v>#REF!</v>
      </c>
    </row>
    <row r="551" spans="1:28" x14ac:dyDescent="0.25">
      <c r="A551" s="120"/>
      <c r="B551" s="127"/>
      <c r="C551" s="65"/>
      <c r="D551" s="65"/>
      <c r="E551" s="64">
        <f>Hole_ID!$D$2</f>
        <v>3.28</v>
      </c>
      <c r="F551" s="64">
        <f>Hole_ID!$D$3</f>
        <v>-70.900000000000006</v>
      </c>
      <c r="G551" s="64"/>
      <c r="H551" s="117"/>
      <c r="I551" s="64">
        <f t="shared" si="20"/>
        <v>180</v>
      </c>
      <c r="J551" s="64">
        <f t="shared" si="19"/>
        <v>90</v>
      </c>
      <c r="K551" s="64"/>
      <c r="L551" s="117"/>
      <c r="M551" s="117"/>
      <c r="N551" s="64"/>
      <c r="O551" s="117"/>
      <c r="P551" s="64"/>
      <c r="Q551" s="114"/>
      <c r="Y551" s="114"/>
      <c r="Z551" s="125"/>
      <c r="AA551" s="119" t="e">
        <f>IF(#REF!&gt;0,MOD(#REF!+180,360),#REF!)</f>
        <v>#REF!</v>
      </c>
      <c r="AB551" s="119" t="e">
        <f>IF(#REF!&gt;0,-1*#REF!,#REF!)</f>
        <v>#REF!</v>
      </c>
    </row>
    <row r="552" spans="1:28" x14ac:dyDescent="0.25">
      <c r="A552" s="120"/>
      <c r="B552" s="127"/>
      <c r="C552" s="65"/>
      <c r="D552" s="65"/>
      <c r="E552" s="64">
        <f>Hole_ID!$D$2</f>
        <v>3.28</v>
      </c>
      <c r="F552" s="64">
        <f>Hole_ID!$D$3</f>
        <v>-70.900000000000006</v>
      </c>
      <c r="G552" s="64"/>
      <c r="H552" s="117"/>
      <c r="I552" s="64">
        <f t="shared" si="20"/>
        <v>180</v>
      </c>
      <c r="J552" s="64">
        <f t="shared" si="19"/>
        <v>90</v>
      </c>
      <c r="K552" s="64"/>
      <c r="L552" s="117"/>
      <c r="M552" s="117"/>
      <c r="N552" s="64"/>
      <c r="O552" s="117"/>
      <c r="P552" s="64"/>
      <c r="Q552" s="114"/>
      <c r="Y552" s="114"/>
      <c r="Z552" s="125"/>
      <c r="AA552" s="119" t="e">
        <f>IF(#REF!&gt;0,MOD(#REF!+180,360),#REF!)</f>
        <v>#REF!</v>
      </c>
      <c r="AB552" s="119" t="e">
        <f>IF(#REF!&gt;0,-1*#REF!,#REF!)</f>
        <v>#REF!</v>
      </c>
    </row>
    <row r="553" spans="1:28" x14ac:dyDescent="0.25">
      <c r="A553" s="120"/>
      <c r="B553" s="127"/>
      <c r="C553" s="65"/>
      <c r="D553" s="65"/>
      <c r="E553" s="64">
        <f>Hole_ID!$D$2</f>
        <v>3.28</v>
      </c>
      <c r="F553" s="64">
        <f>Hole_ID!$D$3</f>
        <v>-70.900000000000006</v>
      </c>
      <c r="G553" s="64"/>
      <c r="H553" s="117"/>
      <c r="I553" s="64">
        <f t="shared" si="20"/>
        <v>180</v>
      </c>
      <c r="J553" s="64">
        <f t="shared" si="19"/>
        <v>90</v>
      </c>
      <c r="K553" s="64"/>
      <c r="L553" s="117"/>
      <c r="M553" s="117"/>
      <c r="N553" s="64"/>
      <c r="O553" s="117"/>
      <c r="P553" s="64"/>
      <c r="Q553" s="114"/>
      <c r="Y553" s="114"/>
      <c r="Z553" s="125"/>
      <c r="AA553" s="119" t="e">
        <f>IF(#REF!&gt;0,MOD(#REF!+180,360),#REF!)</f>
        <v>#REF!</v>
      </c>
      <c r="AB553" s="119" t="e">
        <f>IF(#REF!&gt;0,-1*#REF!,#REF!)</f>
        <v>#REF!</v>
      </c>
    </row>
    <row r="554" spans="1:28" x14ac:dyDescent="0.25">
      <c r="A554" s="120"/>
      <c r="B554" s="127"/>
      <c r="C554" s="65"/>
      <c r="D554" s="65"/>
      <c r="E554" s="64">
        <f>Hole_ID!$D$2</f>
        <v>3.28</v>
      </c>
      <c r="F554" s="64">
        <f>Hole_ID!$D$3</f>
        <v>-70.900000000000006</v>
      </c>
      <c r="G554" s="64"/>
      <c r="H554" s="117"/>
      <c r="I554" s="64">
        <f t="shared" si="20"/>
        <v>180</v>
      </c>
      <c r="J554" s="64">
        <f t="shared" si="19"/>
        <v>90</v>
      </c>
      <c r="K554" s="64"/>
      <c r="L554" s="117"/>
      <c r="M554" s="117"/>
      <c r="N554" s="64"/>
      <c r="O554" s="117"/>
      <c r="P554" s="64"/>
      <c r="Q554" s="114"/>
      <c r="Y554" s="114"/>
      <c r="Z554" s="125"/>
      <c r="AA554" s="119" t="e">
        <f>IF(#REF!&gt;0,MOD(#REF!+180,360),#REF!)</f>
        <v>#REF!</v>
      </c>
      <c r="AB554" s="119" t="e">
        <f>IF(#REF!&gt;0,-1*#REF!,#REF!)</f>
        <v>#REF!</v>
      </c>
    </row>
    <row r="555" spans="1:28" x14ac:dyDescent="0.25">
      <c r="A555" s="120"/>
      <c r="B555" s="127"/>
      <c r="C555" s="65"/>
      <c r="D555" s="65"/>
      <c r="E555" s="64">
        <f>Hole_ID!$D$2</f>
        <v>3.28</v>
      </c>
      <c r="F555" s="64">
        <f>Hole_ID!$D$3</f>
        <v>-70.900000000000006</v>
      </c>
      <c r="G555" s="64"/>
      <c r="H555" s="117"/>
      <c r="I555" s="64">
        <f t="shared" si="20"/>
        <v>180</v>
      </c>
      <c r="J555" s="64">
        <f t="shared" si="19"/>
        <v>90</v>
      </c>
      <c r="K555" s="64"/>
      <c r="L555" s="117"/>
      <c r="M555" s="117"/>
      <c r="N555" s="64"/>
      <c r="O555" s="117"/>
      <c r="P555" s="64"/>
      <c r="Q555" s="114"/>
      <c r="Y555" s="114"/>
      <c r="Z555" s="125"/>
      <c r="AA555" s="119" t="e">
        <f>IF(#REF!&gt;0,MOD(#REF!+180,360),#REF!)</f>
        <v>#REF!</v>
      </c>
      <c r="AB555" s="119" t="e">
        <f>IF(#REF!&gt;0,-1*#REF!,#REF!)</f>
        <v>#REF!</v>
      </c>
    </row>
    <row r="556" spans="1:28" x14ac:dyDescent="0.25">
      <c r="A556" s="120"/>
      <c r="B556" s="127"/>
      <c r="C556" s="65"/>
      <c r="D556" s="65"/>
      <c r="E556" s="64">
        <f>Hole_ID!$D$2</f>
        <v>3.28</v>
      </c>
      <c r="F556" s="64">
        <f>Hole_ID!$D$3</f>
        <v>-70.900000000000006</v>
      </c>
      <c r="G556" s="64"/>
      <c r="H556" s="117"/>
      <c r="I556" s="64">
        <f t="shared" si="20"/>
        <v>180</v>
      </c>
      <c r="J556" s="64">
        <f t="shared" si="19"/>
        <v>90</v>
      </c>
      <c r="K556" s="64"/>
      <c r="L556" s="117"/>
      <c r="M556" s="117"/>
      <c r="N556" s="64"/>
      <c r="O556" s="117"/>
      <c r="P556" s="64"/>
      <c r="Q556" s="114"/>
      <c r="Y556" s="114"/>
      <c r="Z556" s="125"/>
      <c r="AA556" s="119" t="e">
        <f>IF(#REF!&gt;0,MOD(#REF!+180,360),#REF!)</f>
        <v>#REF!</v>
      </c>
      <c r="AB556" s="119" t="e">
        <f>IF(#REF!&gt;0,-1*#REF!,#REF!)</f>
        <v>#REF!</v>
      </c>
    </row>
    <row r="557" spans="1:28" x14ac:dyDescent="0.25">
      <c r="A557" s="120"/>
      <c r="B557" s="127"/>
      <c r="C557" s="65"/>
      <c r="D557" s="65"/>
      <c r="E557" s="64">
        <f>Hole_ID!$D$2</f>
        <v>3.28</v>
      </c>
      <c r="F557" s="64">
        <f>Hole_ID!$D$3</f>
        <v>-70.900000000000006</v>
      </c>
      <c r="G557" s="64"/>
      <c r="H557" s="117"/>
      <c r="I557" s="64">
        <f t="shared" si="20"/>
        <v>180</v>
      </c>
      <c r="J557" s="64">
        <f t="shared" si="19"/>
        <v>90</v>
      </c>
      <c r="K557" s="64"/>
      <c r="L557" s="117"/>
      <c r="M557" s="117"/>
      <c r="N557" s="64"/>
      <c r="O557" s="117"/>
      <c r="P557" s="64"/>
      <c r="Q557" s="114"/>
      <c r="Y557" s="114"/>
      <c r="Z557" s="125"/>
      <c r="AA557" s="119" t="e">
        <f>IF(#REF!&gt;0,MOD(#REF!+180,360),#REF!)</f>
        <v>#REF!</v>
      </c>
      <c r="AB557" s="119" t="e">
        <f>IF(#REF!&gt;0,-1*#REF!,#REF!)</f>
        <v>#REF!</v>
      </c>
    </row>
    <row r="558" spans="1:28" x14ac:dyDescent="0.25">
      <c r="A558" s="120"/>
      <c r="B558" s="127"/>
      <c r="C558" s="65"/>
      <c r="D558" s="65"/>
      <c r="E558" s="64">
        <f>Hole_ID!$D$2</f>
        <v>3.28</v>
      </c>
      <c r="F558" s="64">
        <f>Hole_ID!$D$3</f>
        <v>-70.900000000000006</v>
      </c>
      <c r="G558" s="64"/>
      <c r="H558" s="117"/>
      <c r="I558" s="64">
        <f t="shared" si="20"/>
        <v>180</v>
      </c>
      <c r="J558" s="64">
        <f t="shared" si="19"/>
        <v>90</v>
      </c>
      <c r="K558" s="64"/>
      <c r="L558" s="117"/>
      <c r="M558" s="117"/>
      <c r="N558" s="64"/>
      <c r="O558" s="117"/>
      <c r="P558" s="64"/>
      <c r="Q558" s="114"/>
      <c r="Y558" s="114"/>
      <c r="Z558" s="125"/>
      <c r="AA558" s="119" t="e">
        <f>IF(#REF!&gt;0,MOD(#REF!+180,360),#REF!)</f>
        <v>#REF!</v>
      </c>
      <c r="AB558" s="119" t="e">
        <f>IF(#REF!&gt;0,-1*#REF!,#REF!)</f>
        <v>#REF!</v>
      </c>
    </row>
    <row r="559" spans="1:28" x14ac:dyDescent="0.25">
      <c r="A559" s="120"/>
      <c r="B559" s="127"/>
      <c r="C559" s="65"/>
      <c r="D559" s="65"/>
      <c r="E559" s="64">
        <f>Hole_ID!$D$2</f>
        <v>3.28</v>
      </c>
      <c r="F559" s="64">
        <f>Hole_ID!$D$3</f>
        <v>-70.900000000000006</v>
      </c>
      <c r="G559" s="64"/>
      <c r="H559" s="117"/>
      <c r="I559" s="64">
        <f t="shared" si="20"/>
        <v>180</v>
      </c>
      <c r="J559" s="64">
        <f t="shared" si="19"/>
        <v>90</v>
      </c>
      <c r="K559" s="64"/>
      <c r="L559" s="117"/>
      <c r="M559" s="117"/>
      <c r="N559" s="64"/>
      <c r="O559" s="117"/>
      <c r="P559" s="64"/>
      <c r="Q559" s="114"/>
      <c r="Y559" s="114"/>
      <c r="Z559" s="125"/>
      <c r="AA559" s="119" t="e">
        <f>IF(#REF!&gt;0,MOD(#REF!+180,360),#REF!)</f>
        <v>#REF!</v>
      </c>
      <c r="AB559" s="119" t="e">
        <f>IF(#REF!&gt;0,-1*#REF!,#REF!)</f>
        <v>#REF!</v>
      </c>
    </row>
    <row r="560" spans="1:28" x14ac:dyDescent="0.25">
      <c r="A560" s="120"/>
      <c r="B560" s="127"/>
      <c r="C560" s="65"/>
      <c r="D560" s="65"/>
      <c r="E560" s="64">
        <f>Hole_ID!$D$2</f>
        <v>3.28</v>
      </c>
      <c r="F560" s="64">
        <f>Hole_ID!$D$3</f>
        <v>-70.900000000000006</v>
      </c>
      <c r="G560" s="64"/>
      <c r="H560" s="117"/>
      <c r="I560" s="64">
        <f t="shared" si="20"/>
        <v>180</v>
      </c>
      <c r="J560" s="64">
        <f t="shared" si="19"/>
        <v>90</v>
      </c>
      <c r="K560" s="64"/>
      <c r="L560" s="117"/>
      <c r="M560" s="117"/>
      <c r="N560" s="64"/>
      <c r="O560" s="117"/>
      <c r="P560" s="64"/>
      <c r="Q560" s="114"/>
      <c r="Y560" s="114"/>
      <c r="Z560" s="125"/>
      <c r="AA560" s="119" t="e">
        <f>IF(#REF!&gt;0,MOD(#REF!+180,360),#REF!)</f>
        <v>#REF!</v>
      </c>
      <c r="AB560" s="119" t="e">
        <f>IF(#REF!&gt;0,-1*#REF!,#REF!)</f>
        <v>#REF!</v>
      </c>
    </row>
    <row r="561" spans="1:28" x14ac:dyDescent="0.25">
      <c r="A561" s="120"/>
      <c r="B561" s="127"/>
      <c r="C561" s="65"/>
      <c r="D561" s="65"/>
      <c r="E561" s="64">
        <f>Hole_ID!$D$2</f>
        <v>3.28</v>
      </c>
      <c r="F561" s="64">
        <f>Hole_ID!$D$3</f>
        <v>-70.900000000000006</v>
      </c>
      <c r="G561" s="64"/>
      <c r="H561" s="117"/>
      <c r="I561" s="64">
        <f t="shared" si="20"/>
        <v>180</v>
      </c>
      <c r="J561" s="64">
        <f t="shared" si="19"/>
        <v>90</v>
      </c>
      <c r="K561" s="64"/>
      <c r="L561" s="117"/>
      <c r="M561" s="117"/>
      <c r="N561" s="64"/>
      <c r="O561" s="117"/>
      <c r="P561" s="64"/>
      <c r="Q561" s="114"/>
      <c r="Y561" s="114"/>
      <c r="Z561" s="125"/>
      <c r="AA561" s="119" t="e">
        <f>IF(#REF!&gt;0,MOD(#REF!+180,360),#REF!)</f>
        <v>#REF!</v>
      </c>
      <c r="AB561" s="119" t="e">
        <f>IF(#REF!&gt;0,-1*#REF!,#REF!)</f>
        <v>#REF!</v>
      </c>
    </row>
    <row r="562" spans="1:28" x14ac:dyDescent="0.25">
      <c r="A562" s="120"/>
      <c r="B562" s="127"/>
      <c r="C562" s="65"/>
      <c r="D562" s="65"/>
      <c r="E562" s="64">
        <f>Hole_ID!$D$2</f>
        <v>3.28</v>
      </c>
      <c r="F562" s="64">
        <f>Hole_ID!$D$3</f>
        <v>-70.900000000000006</v>
      </c>
      <c r="G562" s="64"/>
      <c r="H562" s="117"/>
      <c r="I562" s="64">
        <f t="shared" si="20"/>
        <v>180</v>
      </c>
      <c r="J562" s="64">
        <f t="shared" ref="J562:J600" si="21">90-G562</f>
        <v>90</v>
      </c>
      <c r="K562" s="64"/>
      <c r="L562" s="117"/>
      <c r="M562" s="117"/>
      <c r="N562" s="64"/>
      <c r="O562" s="117"/>
      <c r="P562" s="64"/>
      <c r="Q562" s="114"/>
      <c r="Y562" s="114"/>
      <c r="Z562" s="125"/>
      <c r="AA562" s="119" t="e">
        <f>IF(#REF!&gt;0,MOD(#REF!+180,360),#REF!)</f>
        <v>#REF!</v>
      </c>
      <c r="AB562" s="119" t="e">
        <f>IF(#REF!&gt;0,-1*#REF!,#REF!)</f>
        <v>#REF!</v>
      </c>
    </row>
    <row r="563" spans="1:28" x14ac:dyDescent="0.25">
      <c r="A563" s="120"/>
      <c r="B563" s="127"/>
      <c r="C563" s="65"/>
      <c r="D563" s="65"/>
      <c r="E563" s="64">
        <f>Hole_ID!$D$2</f>
        <v>3.28</v>
      </c>
      <c r="F563" s="64">
        <f>Hole_ID!$D$3</f>
        <v>-70.900000000000006</v>
      </c>
      <c r="G563" s="64"/>
      <c r="H563" s="117"/>
      <c r="I563" s="64">
        <f t="shared" si="20"/>
        <v>180</v>
      </c>
      <c r="J563" s="64">
        <f t="shared" si="21"/>
        <v>90</v>
      </c>
      <c r="K563" s="64"/>
      <c r="L563" s="117"/>
      <c r="M563" s="117"/>
      <c r="N563" s="64"/>
      <c r="O563" s="117"/>
      <c r="P563" s="64"/>
      <c r="Q563" s="114"/>
      <c r="Y563" s="114"/>
      <c r="Z563" s="125"/>
      <c r="AA563" s="119" t="e">
        <f>IF(#REF!&gt;0,MOD(#REF!+180,360),#REF!)</f>
        <v>#REF!</v>
      </c>
      <c r="AB563" s="119" t="e">
        <f>IF(#REF!&gt;0,-1*#REF!,#REF!)</f>
        <v>#REF!</v>
      </c>
    </row>
    <row r="564" spans="1:28" x14ac:dyDescent="0.25">
      <c r="A564" s="120"/>
      <c r="B564" s="127"/>
      <c r="C564" s="65"/>
      <c r="D564" s="65"/>
      <c r="E564" s="64">
        <f>Hole_ID!$D$2</f>
        <v>3.28</v>
      </c>
      <c r="F564" s="64">
        <f>Hole_ID!$D$3</f>
        <v>-70.900000000000006</v>
      </c>
      <c r="G564" s="64"/>
      <c r="H564" s="117"/>
      <c r="I564" s="64">
        <f t="shared" si="20"/>
        <v>180</v>
      </c>
      <c r="J564" s="64">
        <f t="shared" si="21"/>
        <v>90</v>
      </c>
      <c r="K564" s="64"/>
      <c r="L564" s="117"/>
      <c r="M564" s="117"/>
      <c r="N564" s="64"/>
      <c r="O564" s="117"/>
      <c r="P564" s="64"/>
      <c r="Q564" s="114"/>
      <c r="Y564" s="114"/>
      <c r="Z564" s="125"/>
      <c r="AA564" s="119" t="e">
        <f>IF(#REF!&gt;0,MOD(#REF!+180,360),#REF!)</f>
        <v>#REF!</v>
      </c>
      <c r="AB564" s="119" t="e">
        <f>IF(#REF!&gt;0,-1*#REF!,#REF!)</f>
        <v>#REF!</v>
      </c>
    </row>
    <row r="565" spans="1:28" x14ac:dyDescent="0.25">
      <c r="A565" s="120"/>
      <c r="B565" s="127"/>
      <c r="C565" s="65"/>
      <c r="D565" s="65"/>
      <c r="E565" s="64">
        <f>Hole_ID!$D$2</f>
        <v>3.28</v>
      </c>
      <c r="F565" s="64">
        <f>Hole_ID!$D$3</f>
        <v>-70.900000000000006</v>
      </c>
      <c r="G565" s="64"/>
      <c r="H565" s="117"/>
      <c r="I565" s="64">
        <f t="shared" si="20"/>
        <v>180</v>
      </c>
      <c r="J565" s="64">
        <f t="shared" si="21"/>
        <v>90</v>
      </c>
      <c r="K565" s="64"/>
      <c r="L565" s="117"/>
      <c r="M565" s="117"/>
      <c r="N565" s="64"/>
      <c r="O565" s="117"/>
      <c r="P565" s="64"/>
      <c r="Q565" s="114"/>
      <c r="Y565" s="114"/>
      <c r="Z565" s="125"/>
      <c r="AA565" s="119" t="e">
        <f>IF(#REF!&gt;0,MOD(#REF!+180,360),#REF!)</f>
        <v>#REF!</v>
      </c>
      <c r="AB565" s="119" t="e">
        <f>IF(#REF!&gt;0,-1*#REF!,#REF!)</f>
        <v>#REF!</v>
      </c>
    </row>
    <row r="566" spans="1:28" x14ac:dyDescent="0.25">
      <c r="A566" s="120"/>
      <c r="B566" s="127"/>
      <c r="C566" s="65"/>
      <c r="D566" s="65"/>
      <c r="E566" s="64">
        <f>Hole_ID!$D$2</f>
        <v>3.28</v>
      </c>
      <c r="F566" s="64">
        <f>Hole_ID!$D$3</f>
        <v>-70.900000000000006</v>
      </c>
      <c r="G566" s="64"/>
      <c r="H566" s="117"/>
      <c r="I566" s="64">
        <f t="shared" si="20"/>
        <v>180</v>
      </c>
      <c r="J566" s="64">
        <f t="shared" si="21"/>
        <v>90</v>
      </c>
      <c r="K566" s="64"/>
      <c r="L566" s="117"/>
      <c r="M566" s="117"/>
      <c r="N566" s="64"/>
      <c r="O566" s="117"/>
      <c r="P566" s="64"/>
      <c r="Q566" s="114"/>
      <c r="Y566" s="114"/>
      <c r="Z566" s="125"/>
      <c r="AA566" s="119" t="e">
        <f>IF(#REF!&gt;0,MOD(#REF!+180,360),#REF!)</f>
        <v>#REF!</v>
      </c>
      <c r="AB566" s="119" t="e">
        <f>IF(#REF!&gt;0,-1*#REF!,#REF!)</f>
        <v>#REF!</v>
      </c>
    </row>
    <row r="567" spans="1:28" x14ac:dyDescent="0.25">
      <c r="A567" s="120"/>
      <c r="B567" s="127"/>
      <c r="C567" s="65"/>
      <c r="D567" s="65"/>
      <c r="E567" s="64">
        <f>Hole_ID!$D$2</f>
        <v>3.28</v>
      </c>
      <c r="F567" s="64">
        <f>Hole_ID!$D$3</f>
        <v>-70.900000000000006</v>
      </c>
      <c r="G567" s="64"/>
      <c r="H567" s="117"/>
      <c r="I567" s="64">
        <f t="shared" si="20"/>
        <v>180</v>
      </c>
      <c r="J567" s="64">
        <f t="shared" si="21"/>
        <v>90</v>
      </c>
      <c r="K567" s="64"/>
      <c r="L567" s="117"/>
      <c r="M567" s="117"/>
      <c r="N567" s="64"/>
      <c r="O567" s="117"/>
      <c r="P567" s="64"/>
      <c r="Q567" s="114"/>
      <c r="Y567" s="114"/>
      <c r="Z567" s="125"/>
      <c r="AA567" s="119" t="e">
        <f>IF(#REF!&gt;0,MOD(#REF!+180,360),#REF!)</f>
        <v>#REF!</v>
      </c>
      <c r="AB567" s="119" t="e">
        <f>IF(#REF!&gt;0,-1*#REF!,#REF!)</f>
        <v>#REF!</v>
      </c>
    </row>
    <row r="568" spans="1:28" x14ac:dyDescent="0.25">
      <c r="A568" s="120"/>
      <c r="B568" s="127"/>
      <c r="C568" s="65"/>
      <c r="D568" s="65"/>
      <c r="E568" s="64">
        <f>Hole_ID!$D$2</f>
        <v>3.28</v>
      </c>
      <c r="F568" s="64">
        <f>Hole_ID!$D$3</f>
        <v>-70.900000000000006</v>
      </c>
      <c r="G568" s="64"/>
      <c r="H568" s="117"/>
      <c r="I568" s="64">
        <f t="shared" si="20"/>
        <v>180</v>
      </c>
      <c r="J568" s="64">
        <f t="shared" si="21"/>
        <v>90</v>
      </c>
      <c r="K568" s="64"/>
      <c r="L568" s="117"/>
      <c r="M568" s="117"/>
      <c r="N568" s="64"/>
      <c r="O568" s="117"/>
      <c r="P568" s="64"/>
      <c r="Q568" s="114"/>
      <c r="Y568" s="114"/>
      <c r="Z568" s="125"/>
      <c r="AA568" s="119" t="e">
        <f>IF(#REF!&gt;0,MOD(#REF!+180,360),#REF!)</f>
        <v>#REF!</v>
      </c>
      <c r="AB568" s="119" t="e">
        <f>IF(#REF!&gt;0,-1*#REF!,#REF!)</f>
        <v>#REF!</v>
      </c>
    </row>
    <row r="569" spans="1:28" x14ac:dyDescent="0.25">
      <c r="A569" s="120"/>
      <c r="B569" s="127"/>
      <c r="C569" s="65"/>
      <c r="D569" s="65"/>
      <c r="E569" s="64">
        <f>Hole_ID!$D$2</f>
        <v>3.28</v>
      </c>
      <c r="F569" s="64">
        <f>Hole_ID!$D$3</f>
        <v>-70.900000000000006</v>
      </c>
      <c r="G569" s="64"/>
      <c r="H569" s="117"/>
      <c r="I569" s="64">
        <f t="shared" si="20"/>
        <v>180</v>
      </c>
      <c r="J569" s="64">
        <f t="shared" si="21"/>
        <v>90</v>
      </c>
      <c r="K569" s="64"/>
      <c r="L569" s="117"/>
      <c r="M569" s="117"/>
      <c r="N569" s="64"/>
      <c r="O569" s="117"/>
      <c r="P569" s="64"/>
      <c r="Q569" s="114"/>
      <c r="Y569" s="114"/>
      <c r="Z569" s="125"/>
      <c r="AA569" s="119" t="e">
        <f>IF(#REF!&gt;0,MOD(#REF!+180,360),#REF!)</f>
        <v>#REF!</v>
      </c>
      <c r="AB569" s="119" t="e">
        <f>IF(#REF!&gt;0,-1*#REF!,#REF!)</f>
        <v>#REF!</v>
      </c>
    </row>
    <row r="570" spans="1:28" x14ac:dyDescent="0.25">
      <c r="A570" s="120"/>
      <c r="B570" s="127"/>
      <c r="C570" s="65"/>
      <c r="D570" s="65"/>
      <c r="E570" s="64">
        <f>Hole_ID!$D$2</f>
        <v>3.28</v>
      </c>
      <c r="F570" s="64">
        <f>Hole_ID!$D$3</f>
        <v>-70.900000000000006</v>
      </c>
      <c r="G570" s="64"/>
      <c r="H570" s="117"/>
      <c r="I570" s="64">
        <f t="shared" si="20"/>
        <v>180</v>
      </c>
      <c r="J570" s="64">
        <f t="shared" si="21"/>
        <v>90</v>
      </c>
      <c r="K570" s="64"/>
      <c r="L570" s="117"/>
      <c r="M570" s="117"/>
      <c r="N570" s="64"/>
      <c r="O570" s="117"/>
      <c r="P570" s="64"/>
      <c r="Q570" s="114"/>
      <c r="Y570" s="114"/>
      <c r="Z570" s="125"/>
      <c r="AA570" s="119" t="e">
        <f>IF(#REF!&gt;0,MOD(#REF!+180,360),#REF!)</f>
        <v>#REF!</v>
      </c>
      <c r="AB570" s="119" t="e">
        <f>IF(#REF!&gt;0,-1*#REF!,#REF!)</f>
        <v>#REF!</v>
      </c>
    </row>
    <row r="571" spans="1:28" x14ac:dyDescent="0.25">
      <c r="A571" s="120"/>
      <c r="B571" s="127"/>
      <c r="C571" s="65"/>
      <c r="D571" s="65"/>
      <c r="E571" s="64">
        <f>Hole_ID!$D$2</f>
        <v>3.28</v>
      </c>
      <c r="F571" s="64">
        <f>Hole_ID!$D$3</f>
        <v>-70.900000000000006</v>
      </c>
      <c r="G571" s="64"/>
      <c r="H571" s="117"/>
      <c r="I571" s="64">
        <f t="shared" si="20"/>
        <v>180</v>
      </c>
      <c r="J571" s="64">
        <f t="shared" si="21"/>
        <v>90</v>
      </c>
      <c r="K571" s="64"/>
      <c r="L571" s="117"/>
      <c r="M571" s="117"/>
      <c r="N571" s="64"/>
      <c r="O571" s="117"/>
      <c r="P571" s="64"/>
      <c r="Q571" s="114"/>
      <c r="Y571" s="114"/>
      <c r="Z571" s="125"/>
      <c r="AA571" s="119" t="e">
        <f>IF(#REF!&gt;0,MOD(#REF!+180,360),#REF!)</f>
        <v>#REF!</v>
      </c>
      <c r="AB571" s="119" t="e">
        <f>IF(#REF!&gt;0,-1*#REF!,#REF!)</f>
        <v>#REF!</v>
      </c>
    </row>
    <row r="572" spans="1:28" x14ac:dyDescent="0.25">
      <c r="A572" s="120"/>
      <c r="B572" s="127"/>
      <c r="C572" s="65"/>
      <c r="D572" s="65"/>
      <c r="E572" s="64">
        <f>Hole_ID!$D$2</f>
        <v>3.28</v>
      </c>
      <c r="F572" s="64">
        <f>Hole_ID!$D$3</f>
        <v>-70.900000000000006</v>
      </c>
      <c r="G572" s="64"/>
      <c r="H572" s="117"/>
      <c r="I572" s="64">
        <f t="shared" si="20"/>
        <v>180</v>
      </c>
      <c r="J572" s="64">
        <f t="shared" si="21"/>
        <v>90</v>
      </c>
      <c r="K572" s="64"/>
      <c r="L572" s="117"/>
      <c r="M572" s="117"/>
      <c r="N572" s="64"/>
      <c r="O572" s="117"/>
      <c r="P572" s="64"/>
      <c r="Q572" s="114"/>
      <c r="Y572" s="114"/>
      <c r="Z572" s="125"/>
      <c r="AA572" s="119" t="e">
        <f>IF(#REF!&gt;0,MOD(#REF!+180,360),#REF!)</f>
        <v>#REF!</v>
      </c>
      <c r="AB572" s="119" t="e">
        <f>IF(#REF!&gt;0,-1*#REF!,#REF!)</f>
        <v>#REF!</v>
      </c>
    </row>
    <row r="573" spans="1:28" x14ac:dyDescent="0.25">
      <c r="A573" s="120"/>
      <c r="B573" s="127"/>
      <c r="C573" s="65"/>
      <c r="D573" s="65"/>
      <c r="E573" s="64">
        <f>Hole_ID!$D$2</f>
        <v>3.28</v>
      </c>
      <c r="F573" s="64">
        <f>Hole_ID!$D$3</f>
        <v>-70.900000000000006</v>
      </c>
      <c r="G573" s="64"/>
      <c r="H573" s="117"/>
      <c r="I573" s="64">
        <f t="shared" si="20"/>
        <v>180</v>
      </c>
      <c r="J573" s="64">
        <f t="shared" si="21"/>
        <v>90</v>
      </c>
      <c r="K573" s="64"/>
      <c r="L573" s="117"/>
      <c r="M573" s="117"/>
      <c r="N573" s="64"/>
      <c r="O573" s="117"/>
      <c r="P573" s="64"/>
      <c r="Q573" s="114"/>
      <c r="Y573" s="114"/>
      <c r="Z573" s="125"/>
      <c r="AA573" s="119" t="e">
        <f>IF(#REF!&gt;0,MOD(#REF!+180,360),#REF!)</f>
        <v>#REF!</v>
      </c>
      <c r="AB573" s="119" t="e">
        <f>IF(#REF!&gt;0,-1*#REF!,#REF!)</f>
        <v>#REF!</v>
      </c>
    </row>
    <row r="574" spans="1:28" x14ac:dyDescent="0.25">
      <c r="A574" s="120"/>
      <c r="B574" s="127"/>
      <c r="C574" s="65"/>
      <c r="D574" s="65"/>
      <c r="E574" s="64">
        <f>Hole_ID!$D$2</f>
        <v>3.28</v>
      </c>
      <c r="F574" s="64">
        <f>Hole_ID!$D$3</f>
        <v>-70.900000000000006</v>
      </c>
      <c r="G574" s="64"/>
      <c r="H574" s="117"/>
      <c r="I574" s="64">
        <f t="shared" si="20"/>
        <v>180</v>
      </c>
      <c r="J574" s="64">
        <f t="shared" si="21"/>
        <v>90</v>
      </c>
      <c r="K574" s="64"/>
      <c r="L574" s="117"/>
      <c r="M574" s="117"/>
      <c r="N574" s="64"/>
      <c r="O574" s="117"/>
      <c r="P574" s="64"/>
      <c r="Q574" s="114"/>
      <c r="Y574" s="114"/>
      <c r="Z574" s="125"/>
      <c r="AA574" s="119" t="e">
        <f>IF(#REF!&gt;0,MOD(#REF!+180,360),#REF!)</f>
        <v>#REF!</v>
      </c>
      <c r="AB574" s="119" t="e">
        <f>IF(#REF!&gt;0,-1*#REF!,#REF!)</f>
        <v>#REF!</v>
      </c>
    </row>
    <row r="575" spans="1:28" x14ac:dyDescent="0.25">
      <c r="A575" s="120"/>
      <c r="B575" s="127"/>
      <c r="C575" s="65"/>
      <c r="D575" s="65"/>
      <c r="E575" s="64">
        <f>Hole_ID!$D$2</f>
        <v>3.28</v>
      </c>
      <c r="F575" s="64">
        <f>Hole_ID!$D$3</f>
        <v>-70.900000000000006</v>
      </c>
      <c r="G575" s="64"/>
      <c r="H575" s="117"/>
      <c r="I575" s="64">
        <f t="shared" si="20"/>
        <v>180</v>
      </c>
      <c r="J575" s="64">
        <f t="shared" si="21"/>
        <v>90</v>
      </c>
      <c r="K575" s="64"/>
      <c r="L575" s="117"/>
      <c r="M575" s="117"/>
      <c r="N575" s="64"/>
      <c r="O575" s="117"/>
      <c r="P575" s="64"/>
      <c r="Q575" s="114"/>
      <c r="Y575" s="114"/>
      <c r="Z575" s="125"/>
      <c r="AA575" s="119" t="e">
        <f>IF(#REF!&gt;0,MOD(#REF!+180,360),#REF!)</f>
        <v>#REF!</v>
      </c>
      <c r="AB575" s="119" t="e">
        <f>IF(#REF!&gt;0,-1*#REF!,#REF!)</f>
        <v>#REF!</v>
      </c>
    </row>
    <row r="576" spans="1:28" x14ac:dyDescent="0.25">
      <c r="A576" s="120"/>
      <c r="B576" s="127"/>
      <c r="C576" s="65"/>
      <c r="D576" s="65"/>
      <c r="E576" s="64">
        <f>Hole_ID!$D$2</f>
        <v>3.28</v>
      </c>
      <c r="F576" s="64">
        <f>Hole_ID!$D$3</f>
        <v>-70.900000000000006</v>
      </c>
      <c r="G576" s="64"/>
      <c r="H576" s="117"/>
      <c r="I576" s="64">
        <f t="shared" si="20"/>
        <v>180</v>
      </c>
      <c r="J576" s="64">
        <f t="shared" si="21"/>
        <v>90</v>
      </c>
      <c r="K576" s="64"/>
      <c r="L576" s="117"/>
      <c r="M576" s="117"/>
      <c r="N576" s="64"/>
      <c r="O576" s="117"/>
      <c r="P576" s="64"/>
      <c r="Q576" s="114"/>
      <c r="Y576" s="114"/>
      <c r="Z576" s="125"/>
      <c r="AA576" s="119" t="e">
        <f>IF(#REF!&gt;0,MOD(#REF!+180,360),#REF!)</f>
        <v>#REF!</v>
      </c>
      <c r="AB576" s="119" t="e">
        <f>IF(#REF!&gt;0,-1*#REF!,#REF!)</f>
        <v>#REF!</v>
      </c>
    </row>
    <row r="577" spans="1:28" x14ac:dyDescent="0.25">
      <c r="A577" s="120"/>
      <c r="B577" s="127"/>
      <c r="C577" s="65"/>
      <c r="D577" s="65"/>
      <c r="E577" s="64">
        <f>Hole_ID!$D$2</f>
        <v>3.28</v>
      </c>
      <c r="F577" s="64">
        <f>Hole_ID!$D$3</f>
        <v>-70.900000000000006</v>
      </c>
      <c r="G577" s="64"/>
      <c r="H577" s="117"/>
      <c r="I577" s="64">
        <f t="shared" si="20"/>
        <v>180</v>
      </c>
      <c r="J577" s="64">
        <f t="shared" si="21"/>
        <v>90</v>
      </c>
      <c r="K577" s="64"/>
      <c r="L577" s="117"/>
      <c r="M577" s="117"/>
      <c r="N577" s="64"/>
      <c r="O577" s="117"/>
      <c r="P577" s="64"/>
      <c r="Q577" s="114"/>
      <c r="Y577" s="114"/>
      <c r="Z577" s="125"/>
      <c r="AA577" s="119" t="e">
        <f>IF(#REF!&gt;0,MOD(#REF!+180,360),#REF!)</f>
        <v>#REF!</v>
      </c>
      <c r="AB577" s="119" t="e">
        <f>IF(#REF!&gt;0,-1*#REF!,#REF!)</f>
        <v>#REF!</v>
      </c>
    </row>
    <row r="578" spans="1:28" x14ac:dyDescent="0.25">
      <c r="A578" s="120"/>
      <c r="B578" s="127"/>
      <c r="C578" s="65"/>
      <c r="D578" s="65"/>
      <c r="E578" s="64">
        <f>Hole_ID!$D$2</f>
        <v>3.28</v>
      </c>
      <c r="F578" s="64">
        <f>Hole_ID!$D$3</f>
        <v>-70.900000000000006</v>
      </c>
      <c r="G578" s="64"/>
      <c r="H578" s="117"/>
      <c r="I578" s="64">
        <f t="shared" si="20"/>
        <v>180</v>
      </c>
      <c r="J578" s="64">
        <f t="shared" si="21"/>
        <v>90</v>
      </c>
      <c r="K578" s="64"/>
      <c r="L578" s="117"/>
      <c r="M578" s="117"/>
      <c r="N578" s="64"/>
      <c r="O578" s="117"/>
      <c r="P578" s="64"/>
      <c r="Q578" s="114"/>
      <c r="Y578" s="114"/>
      <c r="Z578" s="125"/>
      <c r="AA578" s="119" t="e">
        <f>IF(#REF!&gt;0,MOD(#REF!+180,360),#REF!)</f>
        <v>#REF!</v>
      </c>
      <c r="AB578" s="119" t="e">
        <f>IF(#REF!&gt;0,-1*#REF!,#REF!)</f>
        <v>#REF!</v>
      </c>
    </row>
    <row r="579" spans="1:28" x14ac:dyDescent="0.25">
      <c r="A579" s="120"/>
      <c r="B579" s="127"/>
      <c r="C579" s="65"/>
      <c r="D579" s="65"/>
      <c r="E579" s="64">
        <f>Hole_ID!$D$2</f>
        <v>3.28</v>
      </c>
      <c r="F579" s="64">
        <f>Hole_ID!$D$3</f>
        <v>-70.900000000000006</v>
      </c>
      <c r="G579" s="64"/>
      <c r="H579" s="117"/>
      <c r="I579" s="64">
        <f t="shared" si="20"/>
        <v>180</v>
      </c>
      <c r="J579" s="64">
        <f t="shared" si="21"/>
        <v>90</v>
      </c>
      <c r="K579" s="64"/>
      <c r="L579" s="117"/>
      <c r="M579" s="117"/>
      <c r="N579" s="64"/>
      <c r="O579" s="117"/>
      <c r="P579" s="64"/>
      <c r="Q579" s="114"/>
      <c r="Y579" s="114"/>
      <c r="Z579" s="125"/>
      <c r="AA579" s="119" t="e">
        <f>IF(#REF!&gt;0,MOD(#REF!+180,360),#REF!)</f>
        <v>#REF!</v>
      </c>
      <c r="AB579" s="119" t="e">
        <f>IF(#REF!&gt;0,-1*#REF!,#REF!)</f>
        <v>#REF!</v>
      </c>
    </row>
    <row r="580" spans="1:28" x14ac:dyDescent="0.25">
      <c r="A580" s="120"/>
      <c r="B580" s="127"/>
      <c r="C580" s="65"/>
      <c r="D580" s="65"/>
      <c r="E580" s="64">
        <f>Hole_ID!$D$2</f>
        <v>3.28</v>
      </c>
      <c r="F580" s="64">
        <f>Hole_ID!$D$3</f>
        <v>-70.900000000000006</v>
      </c>
      <c r="G580" s="64"/>
      <c r="H580" s="117"/>
      <c r="I580" s="64">
        <f t="shared" si="20"/>
        <v>180</v>
      </c>
      <c r="J580" s="64">
        <f t="shared" si="21"/>
        <v>90</v>
      </c>
      <c r="K580" s="64"/>
      <c r="L580" s="117"/>
      <c r="M580" s="117"/>
      <c r="N580" s="64"/>
      <c r="O580" s="117"/>
      <c r="P580" s="64"/>
      <c r="Q580" s="114"/>
      <c r="Y580" s="114"/>
      <c r="Z580" s="125"/>
      <c r="AA580" s="119" t="e">
        <f>IF(#REF!&gt;0,MOD(#REF!+180,360),#REF!)</f>
        <v>#REF!</v>
      </c>
      <c r="AB580" s="119" t="e">
        <f>IF(#REF!&gt;0,-1*#REF!,#REF!)</f>
        <v>#REF!</v>
      </c>
    </row>
    <row r="581" spans="1:28" x14ac:dyDescent="0.25">
      <c r="A581" s="120"/>
      <c r="B581" s="127"/>
      <c r="C581" s="65"/>
      <c r="D581" s="65"/>
      <c r="E581" s="64">
        <f>Hole_ID!$D$2</f>
        <v>3.28</v>
      </c>
      <c r="F581" s="64">
        <f>Hole_ID!$D$3</f>
        <v>-70.900000000000006</v>
      </c>
      <c r="G581" s="64"/>
      <c r="H581" s="117"/>
      <c r="I581" s="64">
        <f t="shared" ref="I581:I600" si="22">MOD(H581+180,360)</f>
        <v>180</v>
      </c>
      <c r="J581" s="64">
        <f t="shared" si="21"/>
        <v>90</v>
      </c>
      <c r="K581" s="64"/>
      <c r="L581" s="117"/>
      <c r="M581" s="117"/>
      <c r="N581" s="64"/>
      <c r="O581" s="117"/>
      <c r="P581" s="64"/>
      <c r="Q581" s="114"/>
      <c r="Y581" s="114"/>
      <c r="Z581" s="125"/>
      <c r="AA581" s="119" t="e">
        <f>IF(#REF!&gt;0,MOD(#REF!+180,360),#REF!)</f>
        <v>#REF!</v>
      </c>
      <c r="AB581" s="119" t="e">
        <f>IF(#REF!&gt;0,-1*#REF!,#REF!)</f>
        <v>#REF!</v>
      </c>
    </row>
    <row r="582" spans="1:28" x14ac:dyDescent="0.25">
      <c r="A582" s="120"/>
      <c r="B582" s="127"/>
      <c r="C582" s="65"/>
      <c r="D582" s="65"/>
      <c r="E582" s="64">
        <f>Hole_ID!$D$2</f>
        <v>3.28</v>
      </c>
      <c r="F582" s="64">
        <f>Hole_ID!$D$3</f>
        <v>-70.900000000000006</v>
      </c>
      <c r="G582" s="64"/>
      <c r="H582" s="117"/>
      <c r="I582" s="64">
        <f t="shared" si="22"/>
        <v>180</v>
      </c>
      <c r="J582" s="64">
        <f t="shared" si="21"/>
        <v>90</v>
      </c>
      <c r="K582" s="64"/>
      <c r="L582" s="117"/>
      <c r="M582" s="117"/>
      <c r="N582" s="64"/>
      <c r="O582" s="117"/>
      <c r="P582" s="64"/>
      <c r="Q582" s="114"/>
      <c r="Y582" s="114"/>
      <c r="Z582" s="125"/>
      <c r="AA582" s="119" t="e">
        <f>IF(#REF!&gt;0,MOD(#REF!+180,360),#REF!)</f>
        <v>#REF!</v>
      </c>
      <c r="AB582" s="119" t="e">
        <f>IF(#REF!&gt;0,-1*#REF!,#REF!)</f>
        <v>#REF!</v>
      </c>
    </row>
    <row r="583" spans="1:28" x14ac:dyDescent="0.25">
      <c r="A583" s="120"/>
      <c r="B583" s="127"/>
      <c r="C583" s="65"/>
      <c r="D583" s="65"/>
      <c r="E583" s="64">
        <f>Hole_ID!$D$2</f>
        <v>3.28</v>
      </c>
      <c r="F583" s="64">
        <f>Hole_ID!$D$3</f>
        <v>-70.900000000000006</v>
      </c>
      <c r="G583" s="64"/>
      <c r="H583" s="117"/>
      <c r="I583" s="64">
        <f t="shared" si="22"/>
        <v>180</v>
      </c>
      <c r="J583" s="64">
        <f t="shared" si="21"/>
        <v>90</v>
      </c>
      <c r="K583" s="64"/>
      <c r="L583" s="117"/>
      <c r="M583" s="117"/>
      <c r="N583" s="64"/>
      <c r="O583" s="117"/>
      <c r="P583" s="64"/>
      <c r="Q583" s="114"/>
      <c r="Y583" s="114"/>
      <c r="Z583" s="125"/>
      <c r="AA583" s="119" t="e">
        <f>IF(#REF!&gt;0,MOD(#REF!+180,360),#REF!)</f>
        <v>#REF!</v>
      </c>
      <c r="AB583" s="119" t="e">
        <f>IF(#REF!&gt;0,-1*#REF!,#REF!)</f>
        <v>#REF!</v>
      </c>
    </row>
    <row r="584" spans="1:28" x14ac:dyDescent="0.25">
      <c r="A584" s="120"/>
      <c r="B584" s="127"/>
      <c r="C584" s="65"/>
      <c r="D584" s="65"/>
      <c r="E584" s="64">
        <f>Hole_ID!$D$2</f>
        <v>3.28</v>
      </c>
      <c r="F584" s="64">
        <f>Hole_ID!$D$3</f>
        <v>-70.900000000000006</v>
      </c>
      <c r="G584" s="64"/>
      <c r="H584" s="117"/>
      <c r="I584" s="64">
        <f t="shared" si="22"/>
        <v>180</v>
      </c>
      <c r="J584" s="64">
        <f t="shared" si="21"/>
        <v>90</v>
      </c>
      <c r="K584" s="64"/>
      <c r="L584" s="117"/>
      <c r="M584" s="117"/>
      <c r="N584" s="64"/>
      <c r="O584" s="117"/>
      <c r="P584" s="64"/>
      <c r="Q584" s="114"/>
      <c r="Y584" s="114"/>
      <c r="Z584" s="125"/>
      <c r="AA584" s="119" t="e">
        <f>IF(#REF!&gt;0,MOD(#REF!+180,360),#REF!)</f>
        <v>#REF!</v>
      </c>
      <c r="AB584" s="119" t="e">
        <f>IF(#REF!&gt;0,-1*#REF!,#REF!)</f>
        <v>#REF!</v>
      </c>
    </row>
    <row r="585" spans="1:28" x14ac:dyDescent="0.25">
      <c r="A585" s="120"/>
      <c r="B585" s="127"/>
      <c r="C585" s="65"/>
      <c r="D585" s="65"/>
      <c r="E585" s="64">
        <f>Hole_ID!$D$2</f>
        <v>3.28</v>
      </c>
      <c r="F585" s="64">
        <f>Hole_ID!$D$3</f>
        <v>-70.900000000000006</v>
      </c>
      <c r="G585" s="64"/>
      <c r="H585" s="117"/>
      <c r="I585" s="64">
        <f t="shared" si="22"/>
        <v>180</v>
      </c>
      <c r="J585" s="64">
        <f t="shared" si="21"/>
        <v>90</v>
      </c>
      <c r="K585" s="64"/>
      <c r="L585" s="117"/>
      <c r="M585" s="117"/>
      <c r="N585" s="64"/>
      <c r="O585" s="117"/>
      <c r="P585" s="64"/>
      <c r="Q585" s="114"/>
      <c r="Y585" s="114"/>
      <c r="Z585" s="125"/>
      <c r="AA585" s="119" t="e">
        <f>IF(#REF!&gt;0,MOD(#REF!+180,360),#REF!)</f>
        <v>#REF!</v>
      </c>
      <c r="AB585" s="119" t="e">
        <f>IF(#REF!&gt;0,-1*#REF!,#REF!)</f>
        <v>#REF!</v>
      </c>
    </row>
    <row r="586" spans="1:28" x14ac:dyDescent="0.25">
      <c r="A586" s="120"/>
      <c r="B586" s="127"/>
      <c r="C586" s="65"/>
      <c r="D586" s="65"/>
      <c r="E586" s="64">
        <f>Hole_ID!$D$2</f>
        <v>3.28</v>
      </c>
      <c r="F586" s="64">
        <f>Hole_ID!$D$3</f>
        <v>-70.900000000000006</v>
      </c>
      <c r="G586" s="64"/>
      <c r="H586" s="117"/>
      <c r="I586" s="64">
        <f t="shared" si="22"/>
        <v>180</v>
      </c>
      <c r="J586" s="64">
        <f t="shared" si="21"/>
        <v>90</v>
      </c>
      <c r="K586" s="64"/>
      <c r="L586" s="117"/>
      <c r="M586" s="117"/>
      <c r="N586" s="64"/>
      <c r="O586" s="117"/>
      <c r="P586" s="64"/>
      <c r="Q586" s="114"/>
      <c r="Y586" s="114"/>
      <c r="Z586" s="125"/>
      <c r="AA586" s="119" t="e">
        <f>IF(#REF!&gt;0,MOD(#REF!+180,360),#REF!)</f>
        <v>#REF!</v>
      </c>
      <c r="AB586" s="119" t="e">
        <f>IF(#REF!&gt;0,-1*#REF!,#REF!)</f>
        <v>#REF!</v>
      </c>
    </row>
    <row r="587" spans="1:28" x14ac:dyDescent="0.25">
      <c r="A587" s="120"/>
      <c r="B587" s="127"/>
      <c r="C587" s="65"/>
      <c r="D587" s="65"/>
      <c r="E587" s="64">
        <f>Hole_ID!$D$2</f>
        <v>3.28</v>
      </c>
      <c r="F587" s="64">
        <f>Hole_ID!$D$3</f>
        <v>-70.900000000000006</v>
      </c>
      <c r="G587" s="64"/>
      <c r="H587" s="117"/>
      <c r="I587" s="64">
        <f t="shared" si="22"/>
        <v>180</v>
      </c>
      <c r="J587" s="64">
        <f t="shared" si="21"/>
        <v>90</v>
      </c>
      <c r="K587" s="64"/>
      <c r="L587" s="117"/>
      <c r="M587" s="117"/>
      <c r="N587" s="64"/>
      <c r="O587" s="117"/>
      <c r="P587" s="64"/>
      <c r="Q587" s="114"/>
      <c r="Y587" s="114"/>
      <c r="Z587" s="125"/>
      <c r="AA587" s="119" t="e">
        <f>IF(#REF!&gt;0,MOD(#REF!+180,360),#REF!)</f>
        <v>#REF!</v>
      </c>
      <c r="AB587" s="119" t="e">
        <f>IF(#REF!&gt;0,-1*#REF!,#REF!)</f>
        <v>#REF!</v>
      </c>
    </row>
    <row r="588" spans="1:28" x14ac:dyDescent="0.25">
      <c r="A588" s="120"/>
      <c r="B588" s="127"/>
      <c r="C588" s="65"/>
      <c r="D588" s="65"/>
      <c r="E588" s="64">
        <f>Hole_ID!$D$2</f>
        <v>3.28</v>
      </c>
      <c r="F588" s="64">
        <f>Hole_ID!$D$3</f>
        <v>-70.900000000000006</v>
      </c>
      <c r="G588" s="64"/>
      <c r="H588" s="117"/>
      <c r="I588" s="64">
        <f t="shared" si="22"/>
        <v>180</v>
      </c>
      <c r="J588" s="64">
        <f t="shared" si="21"/>
        <v>90</v>
      </c>
      <c r="K588" s="64"/>
      <c r="L588" s="117"/>
      <c r="M588" s="117"/>
      <c r="N588" s="64"/>
      <c r="O588" s="117"/>
      <c r="P588" s="64"/>
      <c r="Q588" s="114"/>
      <c r="Y588" s="114"/>
      <c r="Z588" s="125"/>
      <c r="AA588" s="119" t="e">
        <f>IF(#REF!&gt;0,MOD(#REF!+180,360),#REF!)</f>
        <v>#REF!</v>
      </c>
      <c r="AB588" s="119" t="e">
        <f>IF(#REF!&gt;0,-1*#REF!,#REF!)</f>
        <v>#REF!</v>
      </c>
    </row>
    <row r="589" spans="1:28" x14ac:dyDescent="0.25">
      <c r="A589" s="120"/>
      <c r="B589" s="127"/>
      <c r="C589" s="65"/>
      <c r="D589" s="65"/>
      <c r="E589" s="64">
        <f>Hole_ID!$D$2</f>
        <v>3.28</v>
      </c>
      <c r="F589" s="64">
        <f>Hole_ID!$D$3</f>
        <v>-70.900000000000006</v>
      </c>
      <c r="G589" s="64"/>
      <c r="H589" s="117"/>
      <c r="I589" s="64">
        <f t="shared" si="22"/>
        <v>180</v>
      </c>
      <c r="J589" s="64">
        <f t="shared" si="21"/>
        <v>90</v>
      </c>
      <c r="K589" s="64"/>
      <c r="L589" s="117"/>
      <c r="M589" s="117"/>
      <c r="N589" s="64"/>
      <c r="O589" s="117"/>
      <c r="P589" s="64"/>
      <c r="Q589" s="114"/>
      <c r="Y589" s="114"/>
      <c r="Z589" s="125"/>
      <c r="AA589" s="119" t="e">
        <f>IF(#REF!&gt;0,MOD(#REF!+180,360),#REF!)</f>
        <v>#REF!</v>
      </c>
      <c r="AB589" s="119" t="e">
        <f>IF(#REF!&gt;0,-1*#REF!,#REF!)</f>
        <v>#REF!</v>
      </c>
    </row>
    <row r="590" spans="1:28" x14ac:dyDescent="0.25">
      <c r="A590" s="120"/>
      <c r="B590" s="127"/>
      <c r="C590" s="65"/>
      <c r="D590" s="65"/>
      <c r="E590" s="64">
        <f>Hole_ID!$D$2</f>
        <v>3.28</v>
      </c>
      <c r="F590" s="64">
        <f>Hole_ID!$D$3</f>
        <v>-70.900000000000006</v>
      </c>
      <c r="G590" s="64"/>
      <c r="H590" s="117"/>
      <c r="I590" s="64">
        <f t="shared" si="22"/>
        <v>180</v>
      </c>
      <c r="J590" s="64">
        <f t="shared" si="21"/>
        <v>90</v>
      </c>
      <c r="K590" s="64"/>
      <c r="L590" s="117"/>
      <c r="M590" s="117"/>
      <c r="N590" s="64"/>
      <c r="O590" s="117"/>
      <c r="P590" s="64"/>
      <c r="Q590" s="114"/>
      <c r="Y590" s="114"/>
      <c r="Z590" s="125"/>
      <c r="AA590" s="119" t="e">
        <f>IF(#REF!&gt;0,MOD(#REF!+180,360),#REF!)</f>
        <v>#REF!</v>
      </c>
      <c r="AB590" s="119" t="e">
        <f>IF(#REF!&gt;0,-1*#REF!,#REF!)</f>
        <v>#REF!</v>
      </c>
    </row>
    <row r="591" spans="1:28" x14ac:dyDescent="0.25">
      <c r="A591" s="120"/>
      <c r="B591" s="127"/>
      <c r="C591" s="65"/>
      <c r="D591" s="65"/>
      <c r="E591" s="64">
        <f>Hole_ID!$D$2</f>
        <v>3.28</v>
      </c>
      <c r="F591" s="64">
        <f>Hole_ID!$D$3</f>
        <v>-70.900000000000006</v>
      </c>
      <c r="G591" s="64"/>
      <c r="H591" s="117"/>
      <c r="I591" s="64">
        <f t="shared" si="22"/>
        <v>180</v>
      </c>
      <c r="J591" s="64">
        <f t="shared" si="21"/>
        <v>90</v>
      </c>
      <c r="K591" s="64"/>
      <c r="L591" s="117"/>
      <c r="M591" s="117"/>
      <c r="N591" s="64"/>
      <c r="O591" s="117"/>
      <c r="P591" s="64"/>
      <c r="Q591" s="114"/>
      <c r="Y591" s="114"/>
      <c r="Z591" s="125"/>
      <c r="AA591" s="119" t="e">
        <f>IF(#REF!&gt;0,MOD(#REF!+180,360),#REF!)</f>
        <v>#REF!</v>
      </c>
      <c r="AB591" s="119" t="e">
        <f>IF(#REF!&gt;0,-1*#REF!,#REF!)</f>
        <v>#REF!</v>
      </c>
    </row>
    <row r="592" spans="1:28" x14ac:dyDescent="0.25">
      <c r="A592" s="120"/>
      <c r="B592" s="127"/>
      <c r="C592" s="65"/>
      <c r="D592" s="65"/>
      <c r="E592" s="64">
        <f>Hole_ID!$D$2</f>
        <v>3.28</v>
      </c>
      <c r="F592" s="64">
        <f>Hole_ID!$D$3</f>
        <v>-70.900000000000006</v>
      </c>
      <c r="G592" s="64"/>
      <c r="H592" s="117"/>
      <c r="I592" s="64">
        <f t="shared" si="22"/>
        <v>180</v>
      </c>
      <c r="J592" s="64">
        <f t="shared" si="21"/>
        <v>90</v>
      </c>
      <c r="K592" s="64"/>
      <c r="L592" s="117"/>
      <c r="M592" s="117"/>
      <c r="N592" s="64"/>
      <c r="O592" s="117"/>
      <c r="P592" s="64"/>
      <c r="Q592" s="114"/>
      <c r="Y592" s="114"/>
      <c r="Z592" s="125"/>
      <c r="AA592" s="119" t="e">
        <f>IF(#REF!&gt;0,MOD(#REF!+180,360),#REF!)</f>
        <v>#REF!</v>
      </c>
      <c r="AB592" s="119" t="e">
        <f>IF(#REF!&gt;0,-1*#REF!,#REF!)</f>
        <v>#REF!</v>
      </c>
    </row>
    <row r="593" spans="1:28" x14ac:dyDescent="0.25">
      <c r="A593" s="120"/>
      <c r="B593" s="127"/>
      <c r="C593" s="65"/>
      <c r="D593" s="65"/>
      <c r="E593" s="64">
        <f>Hole_ID!$D$2</f>
        <v>3.28</v>
      </c>
      <c r="F593" s="64">
        <f>Hole_ID!$D$3</f>
        <v>-70.900000000000006</v>
      </c>
      <c r="G593" s="64"/>
      <c r="H593" s="117"/>
      <c r="I593" s="64">
        <f t="shared" si="22"/>
        <v>180</v>
      </c>
      <c r="J593" s="64">
        <f t="shared" si="21"/>
        <v>90</v>
      </c>
      <c r="K593" s="64"/>
      <c r="L593" s="117"/>
      <c r="M593" s="117"/>
      <c r="N593" s="64"/>
      <c r="O593" s="117"/>
      <c r="P593" s="64"/>
      <c r="Q593" s="114"/>
      <c r="Y593" s="114"/>
      <c r="Z593" s="125"/>
      <c r="AA593" s="119" t="e">
        <f>IF(#REF!&gt;0,MOD(#REF!+180,360),#REF!)</f>
        <v>#REF!</v>
      </c>
      <c r="AB593" s="119" t="e">
        <f>IF(#REF!&gt;0,-1*#REF!,#REF!)</f>
        <v>#REF!</v>
      </c>
    </row>
    <row r="594" spans="1:28" x14ac:dyDescent="0.25">
      <c r="A594" s="120"/>
      <c r="B594" s="127"/>
      <c r="C594" s="65"/>
      <c r="D594" s="65"/>
      <c r="E594" s="64">
        <f>Hole_ID!$D$2</f>
        <v>3.28</v>
      </c>
      <c r="F594" s="64">
        <f>Hole_ID!$D$3</f>
        <v>-70.900000000000006</v>
      </c>
      <c r="G594" s="64"/>
      <c r="H594" s="117"/>
      <c r="I594" s="64">
        <f t="shared" si="22"/>
        <v>180</v>
      </c>
      <c r="J594" s="64">
        <f t="shared" si="21"/>
        <v>90</v>
      </c>
      <c r="K594" s="64"/>
      <c r="L594" s="117"/>
      <c r="M594" s="117"/>
      <c r="N594" s="64"/>
      <c r="O594" s="117"/>
      <c r="P594" s="64"/>
      <c r="Q594" s="114"/>
      <c r="Y594" s="114"/>
      <c r="Z594" s="125"/>
      <c r="AA594" s="119" t="e">
        <f>IF(#REF!&gt;0,MOD(#REF!+180,360),#REF!)</f>
        <v>#REF!</v>
      </c>
      <c r="AB594" s="119" t="e">
        <f>IF(#REF!&gt;0,-1*#REF!,#REF!)</f>
        <v>#REF!</v>
      </c>
    </row>
    <row r="595" spans="1:28" x14ac:dyDescent="0.25">
      <c r="A595" s="120"/>
      <c r="B595" s="127"/>
      <c r="C595" s="65"/>
      <c r="D595" s="65"/>
      <c r="E595" s="64">
        <f>Hole_ID!$D$2</f>
        <v>3.28</v>
      </c>
      <c r="F595" s="64">
        <f>Hole_ID!$D$3</f>
        <v>-70.900000000000006</v>
      </c>
      <c r="G595" s="64"/>
      <c r="H595" s="117"/>
      <c r="I595" s="64">
        <f t="shared" si="22"/>
        <v>180</v>
      </c>
      <c r="J595" s="64">
        <f t="shared" si="21"/>
        <v>90</v>
      </c>
      <c r="K595" s="64"/>
      <c r="L595" s="117"/>
      <c r="M595" s="117"/>
      <c r="N595" s="64"/>
      <c r="O595" s="117"/>
      <c r="P595" s="64"/>
      <c r="Q595" s="114"/>
      <c r="Y595" s="114"/>
      <c r="Z595" s="125"/>
      <c r="AA595" s="119" t="e">
        <f>IF(#REF!&gt;0,MOD(#REF!+180,360),#REF!)</f>
        <v>#REF!</v>
      </c>
      <c r="AB595" s="119" t="e">
        <f>IF(#REF!&gt;0,-1*#REF!,#REF!)</f>
        <v>#REF!</v>
      </c>
    </row>
    <row r="596" spans="1:28" x14ac:dyDescent="0.25">
      <c r="A596" s="120"/>
      <c r="B596" s="127"/>
      <c r="C596" s="65"/>
      <c r="D596" s="65"/>
      <c r="E596" s="64">
        <f>Hole_ID!$D$2</f>
        <v>3.28</v>
      </c>
      <c r="F596" s="64">
        <f>Hole_ID!$D$3</f>
        <v>-70.900000000000006</v>
      </c>
      <c r="G596" s="64"/>
      <c r="H596" s="117"/>
      <c r="I596" s="64">
        <f t="shared" si="22"/>
        <v>180</v>
      </c>
      <c r="J596" s="64">
        <f t="shared" si="21"/>
        <v>90</v>
      </c>
      <c r="K596" s="64"/>
      <c r="L596" s="117"/>
      <c r="M596" s="117"/>
      <c r="N596" s="64"/>
      <c r="O596" s="117"/>
      <c r="P596" s="64"/>
      <c r="Q596" s="114"/>
      <c r="Y596" s="114"/>
      <c r="Z596" s="125"/>
      <c r="AA596" s="119" t="e">
        <f>IF(#REF!&gt;0,MOD(#REF!+180,360),#REF!)</f>
        <v>#REF!</v>
      </c>
      <c r="AB596" s="119" t="e">
        <f>IF(#REF!&gt;0,-1*#REF!,#REF!)</f>
        <v>#REF!</v>
      </c>
    </row>
    <row r="597" spans="1:28" x14ac:dyDescent="0.25">
      <c r="A597" s="120"/>
      <c r="B597" s="127"/>
      <c r="C597" s="65"/>
      <c r="D597" s="65"/>
      <c r="E597" s="64">
        <f>Hole_ID!$D$2</f>
        <v>3.28</v>
      </c>
      <c r="F597" s="64">
        <f>Hole_ID!$D$3</f>
        <v>-70.900000000000006</v>
      </c>
      <c r="G597" s="64"/>
      <c r="H597" s="117"/>
      <c r="I597" s="64">
        <f t="shared" si="22"/>
        <v>180</v>
      </c>
      <c r="J597" s="64">
        <f t="shared" si="21"/>
        <v>90</v>
      </c>
      <c r="K597" s="64"/>
      <c r="L597" s="117"/>
      <c r="M597" s="117"/>
      <c r="N597" s="64"/>
      <c r="O597" s="117"/>
      <c r="P597" s="64"/>
      <c r="Q597" s="114"/>
      <c r="Y597" s="114"/>
      <c r="Z597" s="125"/>
      <c r="AA597" s="119" t="e">
        <f>IF(#REF!&gt;0,MOD(#REF!+180,360),#REF!)</f>
        <v>#REF!</v>
      </c>
      <c r="AB597" s="119" t="e">
        <f>IF(#REF!&gt;0,-1*#REF!,#REF!)</f>
        <v>#REF!</v>
      </c>
    </row>
    <row r="598" spans="1:28" x14ac:dyDescent="0.25">
      <c r="A598" s="120"/>
      <c r="B598" s="127"/>
      <c r="C598" s="65"/>
      <c r="D598" s="65"/>
      <c r="E598" s="64">
        <f>Hole_ID!$D$2</f>
        <v>3.28</v>
      </c>
      <c r="F598" s="64">
        <f>Hole_ID!$D$3</f>
        <v>-70.900000000000006</v>
      </c>
      <c r="G598" s="64"/>
      <c r="H598" s="117"/>
      <c r="I598" s="64">
        <f t="shared" si="22"/>
        <v>180</v>
      </c>
      <c r="J598" s="64">
        <f t="shared" si="21"/>
        <v>90</v>
      </c>
      <c r="K598" s="64"/>
      <c r="L598" s="117"/>
      <c r="M598" s="117"/>
      <c r="N598" s="64"/>
      <c r="O598" s="117"/>
      <c r="P598" s="64"/>
      <c r="Q598" s="114"/>
      <c r="Y598" s="114"/>
      <c r="Z598" s="125"/>
      <c r="AA598" s="119" t="e">
        <f>IF(#REF!&gt;0,MOD(#REF!+180,360),#REF!)</f>
        <v>#REF!</v>
      </c>
      <c r="AB598" s="119" t="e">
        <f>IF(#REF!&gt;0,-1*#REF!,#REF!)</f>
        <v>#REF!</v>
      </c>
    </row>
    <row r="599" spans="1:28" x14ac:dyDescent="0.25">
      <c r="A599" s="120"/>
      <c r="B599" s="127"/>
      <c r="C599" s="65"/>
      <c r="D599" s="65"/>
      <c r="E599" s="64">
        <f>Hole_ID!$D$2</f>
        <v>3.28</v>
      </c>
      <c r="F599" s="64">
        <f>Hole_ID!$D$3</f>
        <v>-70.900000000000006</v>
      </c>
      <c r="G599" s="64"/>
      <c r="H599" s="117"/>
      <c r="I599" s="64">
        <f t="shared" si="22"/>
        <v>180</v>
      </c>
      <c r="J599" s="64">
        <f t="shared" si="21"/>
        <v>90</v>
      </c>
      <c r="K599" s="64"/>
      <c r="L599" s="117"/>
      <c r="M599" s="117"/>
      <c r="N599" s="64"/>
      <c r="O599" s="117"/>
      <c r="P599" s="64"/>
      <c r="Q599" s="114"/>
      <c r="Y599" s="114"/>
      <c r="Z599" s="125"/>
      <c r="AA599" s="119" t="e">
        <f>IF(#REF!&gt;0,MOD(#REF!+180,360),#REF!)</f>
        <v>#REF!</v>
      </c>
      <c r="AB599" s="119" t="e">
        <f>IF(#REF!&gt;0,-1*#REF!,#REF!)</f>
        <v>#REF!</v>
      </c>
    </row>
    <row r="600" spans="1:28" x14ac:dyDescent="0.25">
      <c r="A600" s="120"/>
      <c r="B600" s="127"/>
      <c r="C600" s="65"/>
      <c r="D600" s="65"/>
      <c r="E600" s="64">
        <f>Hole_ID!$D$2</f>
        <v>3.28</v>
      </c>
      <c r="F600" s="64">
        <f>Hole_ID!$D$3</f>
        <v>-70.900000000000006</v>
      </c>
      <c r="G600" s="64"/>
      <c r="H600" s="117"/>
      <c r="I600" s="64">
        <f t="shared" si="22"/>
        <v>180</v>
      </c>
      <c r="J600" s="64">
        <f t="shared" si="21"/>
        <v>90</v>
      </c>
      <c r="K600" s="64"/>
      <c r="L600" s="117"/>
      <c r="M600" s="117"/>
      <c r="N600" s="64"/>
      <c r="O600" s="117"/>
      <c r="P600" s="64"/>
      <c r="Q600" s="114"/>
      <c r="Y600" s="114"/>
      <c r="Z600" s="125"/>
      <c r="AA600" s="119" t="e">
        <f>IF(#REF!&gt;0,MOD(#REF!+180,360),#REF!)</f>
        <v>#REF!</v>
      </c>
      <c r="AB600" s="119" t="e">
        <f>IF(#REF!&gt;0,-1*#REF!,#REF!)</f>
        <v>#REF!</v>
      </c>
    </row>
  </sheetData>
  <autoFilter ref="A4:AB600" xr:uid="{00000000-0001-0000-0700-000000000000}">
    <sortState xmlns:xlrd2="http://schemas.microsoft.com/office/spreadsheetml/2017/richdata2" ref="A7:AB600">
      <sortCondition ref="A4:A600"/>
    </sortState>
  </autoFilter>
  <mergeCells count="17">
    <mergeCell ref="T3:T4"/>
    <mergeCell ref="U3:U4"/>
    <mergeCell ref="C3:C4"/>
    <mergeCell ref="V3:V4"/>
    <mergeCell ref="A1:AB1"/>
    <mergeCell ref="R2:Y2"/>
    <mergeCell ref="AA2:AB2"/>
    <mergeCell ref="E2:Q2"/>
    <mergeCell ref="A2:A4"/>
    <mergeCell ref="B2:B4"/>
    <mergeCell ref="D2:D4"/>
    <mergeCell ref="W3:W4"/>
    <mergeCell ref="X3:X4"/>
    <mergeCell ref="Y3:Y4"/>
    <mergeCell ref="Z2:Z4"/>
    <mergeCell ref="R3:R4"/>
    <mergeCell ref="S3:S4"/>
  </mergeCells>
  <phoneticPr fontId="0"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'Drop-down Menus'!$A$2:$A$19</xm:f>
          </x14:formula1>
          <xm:sqref>D5:D600</xm:sqref>
        </x14:dataValidation>
        <x14:dataValidation type="list" allowBlank="1" showInputMessage="1" showErrorMessage="1" xr:uid="{00000000-0002-0000-0700-000001000000}">
          <x14:formula1>
            <xm:f>'Drop-down Menus'!$C$2:$C$9</xm:f>
          </x14:formula1>
          <xm:sqref>Q5:Q600</xm:sqref>
        </x14:dataValidation>
        <x14:dataValidation type="list" allowBlank="1" showInputMessage="1" showErrorMessage="1" xr:uid="{00000000-0002-0000-0700-000002000000}">
          <x14:formula1>
            <xm:f>'Drop-down Menus'!$D$2:$D$3</xm:f>
          </x14:formula1>
          <xm:sqref>P5:P600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
  <sheetViews>
    <sheetView zoomScale="90" zoomScaleNormal="90" workbookViewId="0">
      <pane xSplit="1" ySplit="2" topLeftCell="B6" activePane="bottomRight" state="frozen"/>
      <selection pane="topRight" activeCell="B1" sqref="B1"/>
      <selection pane="bottomLeft" activeCell="A4" sqref="A4"/>
      <selection pane="bottomRight"/>
    </sheetView>
  </sheetViews>
  <sheetFormatPr defaultColWidth="9.109375" defaultRowHeight="20.399999999999999" x14ac:dyDescent="0.35"/>
  <cols>
    <col min="1" max="1" width="11.109375" style="1" customWidth="1"/>
    <col min="2" max="2" width="88.88671875" style="1" bestFit="1" customWidth="1"/>
    <col min="3" max="3" width="138.109375" style="1" customWidth="1"/>
    <col min="4" max="4" width="87.88671875" style="1" customWidth="1"/>
    <col min="5" max="5" width="114.44140625" style="1" customWidth="1"/>
    <col min="6" max="6" width="74.88671875" style="1" bestFit="1" customWidth="1"/>
    <col min="7" max="16384" width="9.109375" style="1"/>
  </cols>
  <sheetData>
    <row r="1" spans="1:3" s="2" customFormat="1" ht="21.6" thickBot="1" x14ac:dyDescent="0.45">
      <c r="A1" s="92" t="s">
        <v>154</v>
      </c>
    </row>
    <row r="2" spans="1:3" ht="21" thickBot="1" x14ac:dyDescent="0.4">
      <c r="A2" s="102" t="s">
        <v>73</v>
      </c>
      <c r="B2" s="103" t="s">
        <v>152</v>
      </c>
      <c r="C2" s="104" t="s">
        <v>153</v>
      </c>
    </row>
    <row r="3" spans="1:3" ht="409.6" customHeight="1" x14ac:dyDescent="0.35">
      <c r="A3" s="99" t="s">
        <v>127</v>
      </c>
      <c r="B3" s="100" t="s">
        <v>155</v>
      </c>
      <c r="C3" s="101"/>
    </row>
    <row r="4" spans="1:3" ht="409.5" customHeight="1" x14ac:dyDescent="0.35">
      <c r="A4" s="95" t="s">
        <v>128</v>
      </c>
      <c r="B4" s="96" t="s">
        <v>129</v>
      </c>
      <c r="C4" s="97"/>
    </row>
    <row r="5" spans="1:3" ht="409.5" customHeight="1" x14ac:dyDescent="0.35">
      <c r="A5" s="95" t="s">
        <v>96</v>
      </c>
      <c r="B5" s="96" t="s">
        <v>130</v>
      </c>
      <c r="C5" s="97"/>
    </row>
    <row r="6" spans="1:3" ht="409.5" customHeight="1" x14ac:dyDescent="0.35">
      <c r="A6" s="95" t="s">
        <v>97</v>
      </c>
      <c r="B6" s="96" t="s">
        <v>159</v>
      </c>
      <c r="C6" s="97"/>
    </row>
    <row r="7" spans="1:3" ht="409.5" customHeight="1" x14ac:dyDescent="0.35">
      <c r="A7" s="98" t="s">
        <v>150</v>
      </c>
      <c r="B7" s="96" t="s">
        <v>151</v>
      </c>
      <c r="C7" s="97"/>
    </row>
  </sheetData>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4</vt:i4>
      </vt:variant>
    </vt:vector>
  </HeadingPairs>
  <TitlesOfParts>
    <vt:vector size="15" baseType="lpstr">
      <vt:lpstr>Hole_ID</vt:lpstr>
      <vt:lpstr>Geotech</vt:lpstr>
      <vt:lpstr>Box_Log</vt:lpstr>
      <vt:lpstr>Density</vt:lpstr>
      <vt:lpstr>Sub-Intervals</vt:lpstr>
      <vt:lpstr>Lithology</vt:lpstr>
      <vt:lpstr>Samples</vt:lpstr>
      <vt:lpstr>Structure</vt:lpstr>
      <vt:lpstr>Structure_Notes</vt:lpstr>
      <vt:lpstr>Lith_Codes_2023</vt:lpstr>
      <vt:lpstr>Drop-down Menus</vt:lpstr>
      <vt:lpstr>StereoOptions</vt:lpstr>
      <vt:lpstr>Plan</vt:lpstr>
      <vt:lpstr>EW_C_Section</vt:lpstr>
      <vt:lpstr>NS_C_Section</vt:lpstr>
    </vt:vector>
  </TitlesOfParts>
  <Company>Acadia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Acadia User</dc:creator>
  <cp:lastModifiedBy>Banyan_2nd</cp:lastModifiedBy>
  <cp:lastPrinted>2002-04-18T17:05:53Z</cp:lastPrinted>
  <dcterms:created xsi:type="dcterms:W3CDTF">2002-01-23T00:47:25Z</dcterms:created>
  <dcterms:modified xsi:type="dcterms:W3CDTF">2024-10-11T23:05:17Z</dcterms:modified>
</cp:coreProperties>
</file>